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filterPrivacy="1" codeName="ThisWorkbook" defaultThemeVersion="124226"/>
  <xr:revisionPtr revIDLastSave="0" documentId="13_ncr:1_{058BA659-83E9-4406-8CD5-F42DED5E4C0A}" xr6:coauthVersionLast="36" xr6:coauthVersionMax="36" xr10:uidLastSave="{00000000-0000-0000-0000-000000000000}"/>
  <workbookProtection workbookAlgorithmName="SHA-512" workbookHashValue="u/2dHtO3jthiG9qKUvKqZZ1afPGfsCcmWEHnBbwYyiNH1Pb2LYaAKUgeJHNbtbmydE1xR6HxdORzQZ1nP2zABg==" workbookSaltValue="CRyi+XIkhfh3eOj6HdzPtQ==" workbookSpinCount="100000" lockStructure="1"/>
  <bookViews>
    <workbookView xWindow="0" yWindow="0" windowWidth="23040" windowHeight="8436" activeTab="2" xr2:uid="{60599A7B-7501-4234-9237-7DCCCB3DB28B}"/>
  </bookViews>
  <sheets>
    <sheet name="入力欄(基本情報)" sheetId="62" r:id="rId1"/>
    <sheet name="入力欄(差替情報)" sheetId="63" r:id="rId2"/>
    <sheet name="提出用（算定諸元一覧(差替先)）" sheetId="18" r:id="rId3"/>
    <sheet name="webにUP時は非表示にする⇒" sheetId="17" state="hidden" r:id="rId4"/>
    <sheet name="計算用(太陽光-差替先差替可能容量)" sheetId="28" state="hidden" r:id="rId5"/>
    <sheet name="計算用(風力-差替先差替可能容量)" sheetId="29" state="hidden" r:id="rId6"/>
    <sheet name="計算用(水力-差替先差替可能容量)" sheetId="30" state="hidden" r:id="rId7"/>
    <sheet name="計算用(安定－差替先差替容量(今回))" sheetId="67" state="hidden" r:id="rId8"/>
    <sheet name="計算用(太陽光-差替先差替容量(今回))" sheetId="64" state="hidden" r:id="rId9"/>
    <sheet name="計算用(風力-差替先差替容量(今回))" sheetId="65" state="hidden" r:id="rId10"/>
    <sheet name="計算用(水力-差替先差替容量(今回))" sheetId="66" state="hidden" r:id="rId11"/>
    <sheet name="合計" sheetId="9" state="hidden" r:id="rId12"/>
    <sheet name="入力(太陽光)" sheetId="1" state="hidden" r:id="rId13"/>
    <sheet name="入力(風力)" sheetId="7" state="hidden" r:id="rId14"/>
    <sheet name="入力(水力)" sheetId="8" state="hidden" r:id="rId15"/>
    <sheet name="計算用(太陽光)" sheetId="2" state="hidden" r:id="rId16"/>
    <sheet name="計算用(風力)" sheetId="5" state="hidden" r:id="rId17"/>
    <sheet name="計算用(水力)" sheetId="6" state="hidden" r:id="rId18"/>
    <sheet name="計算用(記載例太陽光)" sheetId="14" state="hidden" r:id="rId19"/>
    <sheet name="計算用(記載例風力)" sheetId="15" state="hidden" r:id="rId20"/>
    <sheet name="計算用(記載例水力)" sheetId="16" state="hidden" r:id="rId21"/>
  </sheets>
  <definedNames>
    <definedName name="_xlnm.Print_Area" localSheetId="0">'入力欄(基本情報)'!$A$1:$D$31</definedName>
  </definedNames>
  <calcPr calcId="191029"/>
</workbook>
</file>

<file path=xl/calcChain.xml><?xml version="1.0" encoding="utf-8"?>
<calcChain xmlns="http://schemas.openxmlformats.org/spreadsheetml/2006/main">
  <c r="E46" i="63" l="1"/>
  <c r="F46" i="63"/>
  <c r="G46" i="63"/>
  <c r="H46" i="63"/>
  <c r="I46" i="63"/>
  <c r="J46" i="63"/>
  <c r="K46" i="63"/>
  <c r="L46" i="63"/>
  <c r="M46" i="63"/>
  <c r="N46" i="63"/>
  <c r="O46" i="63"/>
  <c r="D46" i="63"/>
  <c r="D53" i="63" l="1"/>
  <c r="E53" i="63"/>
  <c r="F53" i="63"/>
  <c r="G53" i="63"/>
  <c r="H53" i="63"/>
  <c r="I53" i="63"/>
  <c r="J53" i="63"/>
  <c r="K53" i="63"/>
  <c r="L53" i="63"/>
  <c r="M53" i="63"/>
  <c r="N53" i="63"/>
  <c r="O53" i="63"/>
  <c r="D118" i="63"/>
  <c r="D113" i="63" l="1"/>
  <c r="E116" i="63" l="1"/>
  <c r="F29" i="18" s="1"/>
  <c r="F116" i="63"/>
  <c r="G29" i="18" s="1"/>
  <c r="G116" i="63"/>
  <c r="H29" i="18" s="1"/>
  <c r="H116" i="63"/>
  <c r="I29" i="18" s="1"/>
  <c r="I116" i="63"/>
  <c r="J29" i="18" s="1"/>
  <c r="J116" i="63"/>
  <c r="K29" i="18" s="1"/>
  <c r="K116" i="63"/>
  <c r="L29" i="18" s="1"/>
  <c r="L116" i="63"/>
  <c r="M29" i="18" s="1"/>
  <c r="M116" i="63"/>
  <c r="N29" i="18" s="1"/>
  <c r="N116" i="63"/>
  <c r="O29" i="18" s="1"/>
  <c r="O116" i="63"/>
  <c r="P29" i="18" s="1"/>
  <c r="D116" i="63"/>
  <c r="E29" i="18" s="1"/>
  <c r="D104" i="63"/>
  <c r="O102" i="63"/>
  <c r="N102" i="63"/>
  <c r="M102" i="63"/>
  <c r="L102" i="63"/>
  <c r="K102" i="63"/>
  <c r="J102" i="63"/>
  <c r="I102" i="63"/>
  <c r="H102" i="63"/>
  <c r="G102" i="63"/>
  <c r="F102" i="63"/>
  <c r="E102" i="63"/>
  <c r="D102" i="63"/>
  <c r="D97" i="63"/>
  <c r="O95" i="63"/>
  <c r="N95" i="63"/>
  <c r="M95" i="63"/>
  <c r="L95" i="63"/>
  <c r="K95" i="63"/>
  <c r="J95" i="63"/>
  <c r="I95" i="63"/>
  <c r="H95" i="63"/>
  <c r="G95" i="63"/>
  <c r="F95" i="63"/>
  <c r="E95" i="63"/>
  <c r="D95" i="63"/>
  <c r="D90" i="63"/>
  <c r="O88" i="63"/>
  <c r="N88" i="63"/>
  <c r="M88" i="63"/>
  <c r="L88" i="63"/>
  <c r="K88" i="63"/>
  <c r="J88" i="63"/>
  <c r="I88" i="63"/>
  <c r="H88" i="63"/>
  <c r="G88" i="63"/>
  <c r="F88" i="63"/>
  <c r="E88" i="63"/>
  <c r="D88" i="63"/>
  <c r="D83" i="63"/>
  <c r="O81" i="63"/>
  <c r="N81" i="63"/>
  <c r="M81" i="63"/>
  <c r="L81" i="63"/>
  <c r="K81" i="63"/>
  <c r="J81" i="63"/>
  <c r="I81" i="63"/>
  <c r="H81" i="63"/>
  <c r="G81" i="63"/>
  <c r="F81" i="63"/>
  <c r="E81" i="63"/>
  <c r="D81" i="63"/>
  <c r="D76" i="63"/>
  <c r="O74" i="63"/>
  <c r="N74" i="63"/>
  <c r="M74" i="63"/>
  <c r="L74" i="63"/>
  <c r="K74" i="63"/>
  <c r="J74" i="63"/>
  <c r="I74" i="63"/>
  <c r="H74" i="63"/>
  <c r="G74" i="63"/>
  <c r="F74" i="63"/>
  <c r="E74" i="63"/>
  <c r="D74" i="63"/>
  <c r="D69" i="63"/>
  <c r="O67" i="63"/>
  <c r="N67" i="63"/>
  <c r="M67" i="63"/>
  <c r="L67" i="63"/>
  <c r="K67" i="63"/>
  <c r="J67" i="63"/>
  <c r="I67" i="63"/>
  <c r="H67" i="63"/>
  <c r="G67" i="63"/>
  <c r="F67" i="63"/>
  <c r="E67" i="63"/>
  <c r="D67" i="63"/>
  <c r="D62" i="63"/>
  <c r="O60" i="63"/>
  <c r="N60" i="63"/>
  <c r="M60" i="63"/>
  <c r="L60" i="63"/>
  <c r="K60" i="63"/>
  <c r="J60" i="63"/>
  <c r="I60" i="63"/>
  <c r="H60" i="63"/>
  <c r="G60" i="63"/>
  <c r="F60" i="63"/>
  <c r="E60" i="63"/>
  <c r="D60" i="63"/>
  <c r="D55" i="63"/>
  <c r="D48" i="63"/>
  <c r="E30" i="63"/>
  <c r="F30" i="63"/>
  <c r="G30" i="63"/>
  <c r="H30" i="63"/>
  <c r="I30" i="63"/>
  <c r="J30" i="63"/>
  <c r="K30" i="63"/>
  <c r="L30" i="63"/>
  <c r="M30" i="63"/>
  <c r="N30" i="63"/>
  <c r="O30" i="63"/>
  <c r="D30" i="63"/>
  <c r="E22" i="63"/>
  <c r="F22" i="63"/>
  <c r="G22" i="63"/>
  <c r="H22" i="63"/>
  <c r="I22" i="63"/>
  <c r="J22" i="63"/>
  <c r="K22" i="63"/>
  <c r="L22" i="63"/>
  <c r="M22" i="63"/>
  <c r="N22" i="63"/>
  <c r="O22" i="63"/>
  <c r="D22" i="63"/>
  <c r="E14" i="63"/>
  <c r="F14" i="63"/>
  <c r="G14" i="63"/>
  <c r="H14" i="63"/>
  <c r="I14" i="63"/>
  <c r="J14" i="63"/>
  <c r="K14" i="63"/>
  <c r="L14" i="63"/>
  <c r="M14" i="63"/>
  <c r="N14" i="63"/>
  <c r="O14" i="63"/>
  <c r="D14" i="63"/>
  <c r="H35" i="63" l="1"/>
  <c r="L106" i="63"/>
  <c r="J106" i="63"/>
  <c r="K35" i="63"/>
  <c r="N106" i="63"/>
  <c r="H106" i="63"/>
  <c r="O106" i="63"/>
  <c r="F106" i="63"/>
  <c r="E106" i="63"/>
  <c r="M106" i="63"/>
  <c r="D106" i="63"/>
  <c r="K106" i="63"/>
  <c r="I106" i="63"/>
  <c r="I35" i="63"/>
  <c r="D107" i="63"/>
  <c r="E53" i="18" s="1"/>
  <c r="O35" i="63"/>
  <c r="G35" i="63"/>
  <c r="G106" i="63"/>
  <c r="M35" i="63"/>
  <c r="L35" i="63"/>
  <c r="E35" i="63"/>
  <c r="J35" i="63"/>
  <c r="D35" i="63"/>
  <c r="N35" i="63"/>
  <c r="F35" i="63"/>
  <c r="E24" i="18"/>
  <c r="D112" i="63" l="1"/>
  <c r="B49" i="67" l="1"/>
  <c r="B48" i="67"/>
  <c r="B47" i="67"/>
  <c r="B46" i="67"/>
  <c r="B45" i="67"/>
  <c r="B44" i="67"/>
  <c r="B43" i="67"/>
  <c r="B42" i="67"/>
  <c r="B41" i="67"/>
  <c r="B40" i="67"/>
  <c r="B39" i="67"/>
  <c r="B38" i="67"/>
  <c r="C21" i="67"/>
  <c r="C43" i="67" s="1"/>
  <c r="C39" i="67" l="1"/>
  <c r="C47" i="67"/>
  <c r="C44" i="67"/>
  <c r="C45" i="67"/>
  <c r="C38" i="67"/>
  <c r="C46" i="67"/>
  <c r="C48" i="67"/>
  <c r="C40" i="67"/>
  <c r="C41" i="67"/>
  <c r="C49" i="67"/>
  <c r="D21" i="67"/>
  <c r="C42" i="67"/>
  <c r="D42" i="67" l="1"/>
  <c r="E21" i="67"/>
  <c r="D49" i="67"/>
  <c r="D41" i="67"/>
  <c r="D48" i="67"/>
  <c r="D40" i="67"/>
  <c r="D46" i="67"/>
  <c r="D47" i="67"/>
  <c r="D39" i="67"/>
  <c r="D38" i="67"/>
  <c r="D43" i="67"/>
  <c r="D45" i="67"/>
  <c r="D44" i="67"/>
  <c r="E49" i="67" l="1"/>
  <c r="E48" i="67"/>
  <c r="E40" i="67"/>
  <c r="E47" i="67"/>
  <c r="E39" i="67"/>
  <c r="E38" i="67"/>
  <c r="F21" i="67"/>
  <c r="E43" i="67"/>
  <c r="E46" i="67"/>
  <c r="E45" i="67"/>
  <c r="E44" i="67"/>
  <c r="E42" i="67"/>
  <c r="E41" i="67"/>
  <c r="F48" i="67" l="1"/>
  <c r="F40" i="67"/>
  <c r="F47" i="67"/>
  <c r="F39" i="67"/>
  <c r="F46" i="67"/>
  <c r="F38" i="67"/>
  <c r="G21" i="67"/>
  <c r="F44" i="67"/>
  <c r="F45" i="67"/>
  <c r="F42" i="67"/>
  <c r="F49" i="67"/>
  <c r="F41" i="67"/>
  <c r="F43" i="67"/>
  <c r="G47" i="67" l="1"/>
  <c r="G42" i="67"/>
  <c r="G46" i="67"/>
  <c r="G38" i="67"/>
  <c r="H21" i="67"/>
  <c r="G45" i="67"/>
  <c r="G44" i="67"/>
  <c r="G49" i="67"/>
  <c r="G48" i="67"/>
  <c r="G40" i="67"/>
  <c r="G39" i="67"/>
  <c r="G43" i="67"/>
  <c r="G41" i="67"/>
  <c r="H46" i="67" l="1"/>
  <c r="H38" i="67"/>
  <c r="H40" i="67"/>
  <c r="H45" i="67"/>
  <c r="H44" i="67"/>
  <c r="H48" i="67"/>
  <c r="H43" i="67"/>
  <c r="H42" i="67"/>
  <c r="H49" i="67"/>
  <c r="H47" i="67"/>
  <c r="H39" i="67"/>
  <c r="I21" i="67"/>
  <c r="H41" i="67"/>
  <c r="I45" i="67" l="1"/>
  <c r="I41" i="67"/>
  <c r="I44" i="67"/>
  <c r="I43" i="67"/>
  <c r="I49" i="67"/>
  <c r="I42" i="67"/>
  <c r="I48" i="67"/>
  <c r="I40" i="67"/>
  <c r="I39" i="67"/>
  <c r="I46" i="67"/>
  <c r="I38" i="67"/>
  <c r="J21" i="67"/>
  <c r="I47" i="67"/>
  <c r="J44" i="67" l="1"/>
  <c r="J48" i="67"/>
  <c r="J47" i="67"/>
  <c r="J39" i="67"/>
  <c r="J43" i="67"/>
  <c r="J42" i="67"/>
  <c r="J40" i="67"/>
  <c r="J38" i="67"/>
  <c r="J49" i="67"/>
  <c r="J41" i="67"/>
  <c r="J46" i="67"/>
  <c r="J45" i="67"/>
  <c r="E43" i="18" l="1"/>
  <c r="E42" i="18"/>
  <c r="E41" i="18"/>
  <c r="E40" i="18"/>
  <c r="E39" i="18"/>
  <c r="E38" i="18"/>
  <c r="E37" i="18"/>
  <c r="E36" i="18"/>
  <c r="E35" i="18"/>
  <c r="E34" i="18"/>
  <c r="E26" i="18" l="1"/>
  <c r="E25" i="18"/>
  <c r="E23" i="18"/>
  <c r="E21" i="18"/>
  <c r="E19" i="18"/>
  <c r="E18" i="18"/>
  <c r="E17" i="18"/>
  <c r="E16" i="18"/>
  <c r="E14" i="18"/>
  <c r="E12" i="18"/>
  <c r="D9" i="63"/>
  <c r="D7" i="63"/>
  <c r="D6" i="63"/>
  <c r="D97" i="66"/>
  <c r="T97" i="66" s="1"/>
  <c r="B62" i="66"/>
  <c r="J35" i="66"/>
  <c r="I35" i="66"/>
  <c r="H35" i="66"/>
  <c r="G35" i="66"/>
  <c r="F35" i="66"/>
  <c r="E35" i="66"/>
  <c r="D35" i="66"/>
  <c r="C35" i="66"/>
  <c r="B35" i="66"/>
  <c r="J34" i="66"/>
  <c r="I34" i="66"/>
  <c r="H34" i="66"/>
  <c r="G34" i="66"/>
  <c r="F34" i="66"/>
  <c r="E34" i="66"/>
  <c r="D34" i="66"/>
  <c r="C34" i="66"/>
  <c r="B34" i="66"/>
  <c r="J33" i="66"/>
  <c r="I33" i="66"/>
  <c r="H33" i="66"/>
  <c r="G33" i="66"/>
  <c r="F33" i="66"/>
  <c r="E33" i="66"/>
  <c r="D33" i="66"/>
  <c r="C33" i="66"/>
  <c r="B33" i="66"/>
  <c r="J32" i="66"/>
  <c r="I32" i="66"/>
  <c r="H32" i="66"/>
  <c r="G32" i="66"/>
  <c r="F32" i="66"/>
  <c r="E32" i="66"/>
  <c r="D32" i="66"/>
  <c r="C32" i="66"/>
  <c r="B32" i="66"/>
  <c r="J31" i="66"/>
  <c r="I31" i="66"/>
  <c r="H31" i="66"/>
  <c r="G31" i="66"/>
  <c r="F31" i="66"/>
  <c r="E31" i="66"/>
  <c r="D31" i="66"/>
  <c r="C31" i="66"/>
  <c r="B31" i="66"/>
  <c r="J30" i="66"/>
  <c r="I30" i="66"/>
  <c r="H30" i="66"/>
  <c r="G30" i="66"/>
  <c r="F30" i="66"/>
  <c r="E30" i="66"/>
  <c r="D30" i="66"/>
  <c r="C30" i="66"/>
  <c r="B30" i="66"/>
  <c r="J29" i="66"/>
  <c r="I29" i="66"/>
  <c r="H29" i="66"/>
  <c r="G29" i="66"/>
  <c r="F29" i="66"/>
  <c r="E29" i="66"/>
  <c r="D29" i="66"/>
  <c r="C29" i="66"/>
  <c r="B29" i="66"/>
  <c r="J28" i="66"/>
  <c r="I28" i="66"/>
  <c r="H28" i="66"/>
  <c r="G28" i="66"/>
  <c r="F28" i="66"/>
  <c r="E28" i="66"/>
  <c r="D28" i="66"/>
  <c r="C28" i="66"/>
  <c r="B28" i="66"/>
  <c r="J27" i="66"/>
  <c r="I27" i="66"/>
  <c r="H27" i="66"/>
  <c r="G27" i="66"/>
  <c r="F27" i="66"/>
  <c r="E27" i="66"/>
  <c r="D27" i="66"/>
  <c r="C27" i="66"/>
  <c r="B27" i="66"/>
  <c r="J26" i="66"/>
  <c r="I26" i="66"/>
  <c r="H26" i="66"/>
  <c r="G26" i="66"/>
  <c r="F26" i="66"/>
  <c r="E26" i="66"/>
  <c r="D26" i="66"/>
  <c r="C26" i="66"/>
  <c r="B26" i="66"/>
  <c r="J25" i="66"/>
  <c r="I25" i="66"/>
  <c r="H25" i="66"/>
  <c r="G25" i="66"/>
  <c r="F25" i="66"/>
  <c r="E25" i="66"/>
  <c r="D25" i="66"/>
  <c r="C25" i="66"/>
  <c r="B25" i="66"/>
  <c r="J24" i="66"/>
  <c r="I24" i="66"/>
  <c r="H24" i="66"/>
  <c r="G24" i="66"/>
  <c r="F24" i="66"/>
  <c r="E24" i="66"/>
  <c r="D24" i="66"/>
  <c r="C24" i="66"/>
  <c r="B24" i="66"/>
  <c r="B21" i="66"/>
  <c r="C21" i="66" s="1"/>
  <c r="D21" i="66" s="1"/>
  <c r="E21" i="66" s="1"/>
  <c r="F21" i="66" s="1"/>
  <c r="G21" i="66" s="1"/>
  <c r="H21" i="66" s="1"/>
  <c r="I21" i="66" s="1"/>
  <c r="J21" i="66" s="1"/>
  <c r="K19" i="66"/>
  <c r="J19" i="66"/>
  <c r="I19" i="66"/>
  <c r="H19" i="66"/>
  <c r="G19" i="66"/>
  <c r="F19" i="66"/>
  <c r="F60" i="66" s="1"/>
  <c r="E19" i="66"/>
  <c r="D19" i="66"/>
  <c r="C19" i="66"/>
  <c r="B19" i="66"/>
  <c r="B17" i="66"/>
  <c r="J15" i="66"/>
  <c r="J63" i="66" s="1"/>
  <c r="I15" i="66"/>
  <c r="H15" i="66"/>
  <c r="H63" i="66" s="1"/>
  <c r="G15" i="66"/>
  <c r="F15" i="66"/>
  <c r="E15" i="66"/>
  <c r="D15" i="66"/>
  <c r="C15" i="66"/>
  <c r="B15" i="66"/>
  <c r="B63" i="66" s="1"/>
  <c r="J14" i="66"/>
  <c r="J62" i="66" s="1"/>
  <c r="I14" i="66"/>
  <c r="H14" i="66"/>
  <c r="G14" i="66"/>
  <c r="F14" i="66"/>
  <c r="E14" i="66"/>
  <c r="D14" i="66"/>
  <c r="C14" i="66"/>
  <c r="B14" i="66"/>
  <c r="J13" i="66"/>
  <c r="I13" i="66"/>
  <c r="H13" i="66"/>
  <c r="G13" i="66"/>
  <c r="F13" i="66"/>
  <c r="E13" i="66"/>
  <c r="D13" i="66"/>
  <c r="D61" i="66" s="1"/>
  <c r="C13" i="66"/>
  <c r="B13" i="66"/>
  <c r="B61" i="66" s="1"/>
  <c r="R61" i="66" s="1"/>
  <c r="J12" i="66"/>
  <c r="I12" i="66"/>
  <c r="H12" i="66"/>
  <c r="G12" i="66"/>
  <c r="F12" i="66"/>
  <c r="E12" i="66"/>
  <c r="D12" i="66"/>
  <c r="C12" i="66"/>
  <c r="B12" i="66"/>
  <c r="J11" i="66"/>
  <c r="J59" i="66" s="1"/>
  <c r="I11" i="66"/>
  <c r="H11" i="66"/>
  <c r="G11" i="66"/>
  <c r="F11" i="66"/>
  <c r="E11" i="66"/>
  <c r="D11" i="66"/>
  <c r="C11" i="66"/>
  <c r="B11" i="66"/>
  <c r="B59" i="66" s="1"/>
  <c r="J10" i="66"/>
  <c r="I10" i="66"/>
  <c r="H10" i="66"/>
  <c r="G10" i="66"/>
  <c r="F10" i="66"/>
  <c r="E10" i="66"/>
  <c r="D10" i="66"/>
  <c r="C10" i="66"/>
  <c r="B10" i="66"/>
  <c r="J9" i="66"/>
  <c r="I9" i="66"/>
  <c r="H9" i="66"/>
  <c r="G9" i="66"/>
  <c r="F9" i="66"/>
  <c r="F57" i="66" s="1"/>
  <c r="E9" i="66"/>
  <c r="D9" i="66"/>
  <c r="D57" i="66" s="1"/>
  <c r="C9" i="66"/>
  <c r="B9" i="66"/>
  <c r="B57" i="66" s="1"/>
  <c r="R57" i="66" s="1"/>
  <c r="J8" i="66"/>
  <c r="I8" i="66"/>
  <c r="H8" i="66"/>
  <c r="H56" i="66" s="1"/>
  <c r="G8" i="66"/>
  <c r="F8" i="66"/>
  <c r="E8" i="66"/>
  <c r="D8" i="66"/>
  <c r="C8" i="66"/>
  <c r="B8" i="66"/>
  <c r="J7" i="66"/>
  <c r="J55" i="66" s="1"/>
  <c r="I7" i="66"/>
  <c r="H7" i="66"/>
  <c r="H55" i="66" s="1"/>
  <c r="G7" i="66"/>
  <c r="F7" i="66"/>
  <c r="E7" i="66"/>
  <c r="D7" i="66"/>
  <c r="C7" i="66"/>
  <c r="B7" i="66"/>
  <c r="B55" i="66" s="1"/>
  <c r="J6" i="66"/>
  <c r="I6" i="66"/>
  <c r="H6" i="66"/>
  <c r="G6" i="66"/>
  <c r="F6" i="66"/>
  <c r="E6" i="66"/>
  <c r="D6" i="66"/>
  <c r="C6" i="66"/>
  <c r="B6" i="66"/>
  <c r="B54" i="66" s="1"/>
  <c r="J5" i="66"/>
  <c r="I5" i="66"/>
  <c r="H5" i="66"/>
  <c r="G5" i="66"/>
  <c r="F5" i="66"/>
  <c r="E5" i="66"/>
  <c r="D5" i="66"/>
  <c r="D53" i="66" s="1"/>
  <c r="C5" i="66"/>
  <c r="B5" i="66"/>
  <c r="B53" i="66" s="1"/>
  <c r="R53" i="66" s="1"/>
  <c r="J4" i="66"/>
  <c r="I4" i="66"/>
  <c r="H4" i="66"/>
  <c r="G4" i="66"/>
  <c r="F4" i="66"/>
  <c r="E4" i="66"/>
  <c r="D4" i="66"/>
  <c r="C4" i="66"/>
  <c r="B4" i="66"/>
  <c r="B52" i="66" s="1"/>
  <c r="Z49" i="66" l="1"/>
  <c r="R49" i="66"/>
  <c r="S48" i="66"/>
  <c r="T47" i="66"/>
  <c r="U46" i="66"/>
  <c r="V45" i="66"/>
  <c r="W44" i="66"/>
  <c r="X43" i="66"/>
  <c r="Y42" i="66"/>
  <c r="Z41" i="66"/>
  <c r="R41" i="66"/>
  <c r="S40" i="66"/>
  <c r="T39" i="66"/>
  <c r="U38" i="66"/>
  <c r="F49" i="66"/>
  <c r="G48" i="66"/>
  <c r="H47" i="66"/>
  <c r="I46" i="66"/>
  <c r="J45" i="66"/>
  <c r="B45" i="66"/>
  <c r="B73" i="66" s="1"/>
  <c r="C44" i="66"/>
  <c r="D43" i="66"/>
  <c r="D71" i="66" s="1"/>
  <c r="E42" i="66"/>
  <c r="F41" i="66"/>
  <c r="G40" i="66"/>
  <c r="H39" i="66"/>
  <c r="I38" i="66"/>
  <c r="Y46" i="66"/>
  <c r="S44" i="66"/>
  <c r="W40" i="66"/>
  <c r="D47" i="66"/>
  <c r="D75" i="66" s="1"/>
  <c r="I42" i="66"/>
  <c r="W45" i="66"/>
  <c r="I47" i="66"/>
  <c r="H40" i="66"/>
  <c r="Y49" i="66"/>
  <c r="Z48" i="66"/>
  <c r="R48" i="66"/>
  <c r="S47" i="66"/>
  <c r="T46" i="66"/>
  <c r="U45" i="66"/>
  <c r="V44" i="66"/>
  <c r="W43" i="66"/>
  <c r="X42" i="66"/>
  <c r="Y41" i="66"/>
  <c r="Z40" i="66"/>
  <c r="R40" i="66"/>
  <c r="S39" i="66"/>
  <c r="T38" i="66"/>
  <c r="E49" i="66"/>
  <c r="F48" i="66"/>
  <c r="G47" i="66"/>
  <c r="H46" i="66"/>
  <c r="I45" i="66"/>
  <c r="J44" i="66"/>
  <c r="B44" i="66"/>
  <c r="C43" i="66"/>
  <c r="D42" i="66"/>
  <c r="E41" i="66"/>
  <c r="F40" i="66"/>
  <c r="G39" i="66"/>
  <c r="H38" i="66"/>
  <c r="X47" i="66"/>
  <c r="R45" i="66"/>
  <c r="U42" i="66"/>
  <c r="Y38" i="66"/>
  <c r="C48" i="66"/>
  <c r="G44" i="66"/>
  <c r="B41" i="66"/>
  <c r="B69" i="66" s="1"/>
  <c r="D39" i="66"/>
  <c r="D67" i="66" s="1"/>
  <c r="T48" i="66"/>
  <c r="U39" i="66"/>
  <c r="C45" i="66"/>
  <c r="J38" i="66"/>
  <c r="X49" i="66"/>
  <c r="Y48" i="66"/>
  <c r="Z47" i="66"/>
  <c r="R47" i="66"/>
  <c r="R75" i="66" s="1"/>
  <c r="S46" i="66"/>
  <c r="T45" i="66"/>
  <c r="U44" i="66"/>
  <c r="V43" i="66"/>
  <c r="W42" i="66"/>
  <c r="X41" i="66"/>
  <c r="Y40" i="66"/>
  <c r="Z39" i="66"/>
  <c r="R39" i="66"/>
  <c r="R67" i="66" s="1"/>
  <c r="S38" i="66"/>
  <c r="D49" i="66"/>
  <c r="E48" i="66"/>
  <c r="F47" i="66"/>
  <c r="G46" i="66"/>
  <c r="H45" i="66"/>
  <c r="I44" i="66"/>
  <c r="J43" i="66"/>
  <c r="B43" i="66"/>
  <c r="B71" i="66" s="1"/>
  <c r="C42" i="66"/>
  <c r="D41" i="66"/>
  <c r="E40" i="66"/>
  <c r="F39" i="66"/>
  <c r="G38" i="66"/>
  <c r="W48" i="66"/>
  <c r="V41" i="66"/>
  <c r="B49" i="66"/>
  <c r="B77" i="66" s="1"/>
  <c r="F45" i="66"/>
  <c r="J41" i="66"/>
  <c r="E38" i="66"/>
  <c r="X44" i="66"/>
  <c r="G49" i="66"/>
  <c r="E43" i="66"/>
  <c r="W49" i="66"/>
  <c r="X48" i="66"/>
  <c r="Y47" i="66"/>
  <c r="Z46" i="66"/>
  <c r="R46" i="66"/>
  <c r="S45" i="66"/>
  <c r="T44" i="66"/>
  <c r="U43" i="66"/>
  <c r="V42" i="66"/>
  <c r="W41" i="66"/>
  <c r="X40" i="66"/>
  <c r="Y39" i="66"/>
  <c r="Z38" i="66"/>
  <c r="R38" i="66"/>
  <c r="C49" i="66"/>
  <c r="D48" i="66"/>
  <c r="E47" i="66"/>
  <c r="F46" i="66"/>
  <c r="F74" i="66" s="1"/>
  <c r="G45" i="66"/>
  <c r="H44" i="66"/>
  <c r="I43" i="66"/>
  <c r="J42" i="66"/>
  <c r="B42" i="66"/>
  <c r="C41" i="66"/>
  <c r="D40" i="66"/>
  <c r="E39" i="66"/>
  <c r="F38" i="66"/>
  <c r="V49" i="66"/>
  <c r="Z45" i="66"/>
  <c r="T43" i="66"/>
  <c r="X39" i="66"/>
  <c r="J49" i="66"/>
  <c r="J77" i="66" s="1"/>
  <c r="E46" i="66"/>
  <c r="H43" i="66"/>
  <c r="C40" i="66"/>
  <c r="S49" i="66"/>
  <c r="R42" i="66"/>
  <c r="V38" i="66"/>
  <c r="J46" i="66"/>
  <c r="F42" i="66"/>
  <c r="B38" i="66"/>
  <c r="U49" i="66"/>
  <c r="V48" i="66"/>
  <c r="W47" i="66"/>
  <c r="X46" i="66"/>
  <c r="Y45" i="66"/>
  <c r="Z44" i="66"/>
  <c r="R44" i="66"/>
  <c r="S43" i="66"/>
  <c r="T42" i="66"/>
  <c r="U41" i="66"/>
  <c r="V40" i="66"/>
  <c r="W39" i="66"/>
  <c r="X38" i="66"/>
  <c r="I49" i="66"/>
  <c r="J48" i="66"/>
  <c r="J76" i="66" s="1"/>
  <c r="B48" i="66"/>
  <c r="B76" i="66" s="1"/>
  <c r="C47" i="66"/>
  <c r="D46" i="66"/>
  <c r="E45" i="66"/>
  <c r="F44" i="66"/>
  <c r="G43" i="66"/>
  <c r="H42" i="66"/>
  <c r="H70" i="66" s="1"/>
  <c r="I41" i="66"/>
  <c r="J40" i="66"/>
  <c r="B40" i="66"/>
  <c r="B68" i="66" s="1"/>
  <c r="C39" i="66"/>
  <c r="D38" i="66"/>
  <c r="V47" i="66"/>
  <c r="W38" i="66"/>
  <c r="J47" i="66"/>
  <c r="D45" i="66"/>
  <c r="F43" i="66"/>
  <c r="F71" i="66" s="1"/>
  <c r="H41" i="66"/>
  <c r="H69" i="66" s="1"/>
  <c r="B39" i="66"/>
  <c r="U47" i="66"/>
  <c r="Z42" i="66"/>
  <c r="S41" i="66"/>
  <c r="H48" i="66"/>
  <c r="D44" i="66"/>
  <c r="G41" i="66"/>
  <c r="T49" i="66"/>
  <c r="U48" i="66"/>
  <c r="W46" i="66"/>
  <c r="X45" i="66"/>
  <c r="Y44" i="66"/>
  <c r="Z43" i="66"/>
  <c r="R43" i="66"/>
  <c r="R71" i="66" s="1"/>
  <c r="S42" i="66"/>
  <c r="T41" i="66"/>
  <c r="U40" i="66"/>
  <c r="V39" i="66"/>
  <c r="H49" i="66"/>
  <c r="H77" i="66" s="1"/>
  <c r="I48" i="66"/>
  <c r="B47" i="66"/>
  <c r="B75" i="66" s="1"/>
  <c r="C46" i="66"/>
  <c r="E44" i="66"/>
  <c r="G42" i="66"/>
  <c r="I40" i="66"/>
  <c r="J39" i="66"/>
  <c r="C38" i="66"/>
  <c r="V46" i="66"/>
  <c r="T40" i="66"/>
  <c r="B46" i="66"/>
  <c r="I39" i="66"/>
  <c r="Y43" i="66"/>
  <c r="Z49" i="65"/>
  <c r="R49" i="65"/>
  <c r="S48" i="65"/>
  <c r="T47" i="65"/>
  <c r="U46" i="65"/>
  <c r="V45" i="65"/>
  <c r="W44" i="65"/>
  <c r="X43" i="65"/>
  <c r="Y42" i="65"/>
  <c r="Z41" i="65"/>
  <c r="R41" i="65"/>
  <c r="S40" i="65"/>
  <c r="T39" i="65"/>
  <c r="U38" i="65"/>
  <c r="F49" i="65"/>
  <c r="G48" i="65"/>
  <c r="H47" i="65"/>
  <c r="I46" i="65"/>
  <c r="J45" i="65"/>
  <c r="B45" i="65"/>
  <c r="C44" i="65"/>
  <c r="D43" i="65"/>
  <c r="E42" i="65"/>
  <c r="F41" i="65"/>
  <c r="G40" i="65"/>
  <c r="H39" i="65"/>
  <c r="I38" i="65"/>
  <c r="Y44" i="65"/>
  <c r="Z43" i="65"/>
  <c r="T41" i="65"/>
  <c r="V39" i="65"/>
  <c r="H49" i="65"/>
  <c r="D45" i="65"/>
  <c r="F43" i="65"/>
  <c r="T48" i="65"/>
  <c r="V38" i="65"/>
  <c r="D44" i="65"/>
  <c r="B38" i="65"/>
  <c r="Y49" i="65"/>
  <c r="Z48" i="65"/>
  <c r="R48" i="65"/>
  <c r="S47" i="65"/>
  <c r="T46" i="65"/>
  <c r="U45" i="65"/>
  <c r="V44" i="65"/>
  <c r="W43" i="65"/>
  <c r="X42" i="65"/>
  <c r="Y41" i="65"/>
  <c r="Z40" i="65"/>
  <c r="R40" i="65"/>
  <c r="S39" i="65"/>
  <c r="T38" i="65"/>
  <c r="E49" i="65"/>
  <c r="F48" i="65"/>
  <c r="G47" i="65"/>
  <c r="H46" i="65"/>
  <c r="I45" i="65"/>
  <c r="J44" i="65"/>
  <c r="B44" i="65"/>
  <c r="C43" i="65"/>
  <c r="D42" i="65"/>
  <c r="E41" i="65"/>
  <c r="F40" i="65"/>
  <c r="G39" i="65"/>
  <c r="H38" i="65"/>
  <c r="W46" i="65"/>
  <c r="W38" i="65"/>
  <c r="H41" i="65"/>
  <c r="V46" i="65"/>
  <c r="Y43" i="65"/>
  <c r="R42" i="65"/>
  <c r="T40" i="65"/>
  <c r="I47" i="65"/>
  <c r="C45" i="65"/>
  <c r="H40" i="65"/>
  <c r="X49" i="65"/>
  <c r="Y48" i="65"/>
  <c r="Z47" i="65"/>
  <c r="R47" i="65"/>
  <c r="S46" i="65"/>
  <c r="T45" i="65"/>
  <c r="U44" i="65"/>
  <c r="V43" i="65"/>
  <c r="W42" i="65"/>
  <c r="X41" i="65"/>
  <c r="Y40" i="65"/>
  <c r="Z39" i="65"/>
  <c r="R39" i="65"/>
  <c r="S38" i="65"/>
  <c r="D49" i="65"/>
  <c r="E48" i="65"/>
  <c r="F47" i="65"/>
  <c r="G46" i="65"/>
  <c r="H45" i="65"/>
  <c r="I44" i="65"/>
  <c r="J43" i="65"/>
  <c r="B43" i="65"/>
  <c r="C42" i="65"/>
  <c r="D41" i="65"/>
  <c r="E40" i="65"/>
  <c r="F39" i="65"/>
  <c r="G38" i="65"/>
  <c r="X45" i="65"/>
  <c r="R43" i="65"/>
  <c r="S42" i="65"/>
  <c r="U40" i="65"/>
  <c r="J47" i="65"/>
  <c r="E44" i="65"/>
  <c r="G42" i="65"/>
  <c r="C38" i="65"/>
  <c r="S49" i="65"/>
  <c r="G49" i="65"/>
  <c r="F42" i="65"/>
  <c r="W49" i="65"/>
  <c r="X48" i="65"/>
  <c r="Y47" i="65"/>
  <c r="Z46" i="65"/>
  <c r="R46" i="65"/>
  <c r="S45" i="65"/>
  <c r="T44" i="65"/>
  <c r="U43" i="65"/>
  <c r="V42" i="65"/>
  <c r="W41" i="65"/>
  <c r="X40" i="65"/>
  <c r="Y39" i="65"/>
  <c r="Z38" i="65"/>
  <c r="R38" i="65"/>
  <c r="C49" i="65"/>
  <c r="D48" i="65"/>
  <c r="E47" i="65"/>
  <c r="F46" i="65"/>
  <c r="G45" i="65"/>
  <c r="H44" i="65"/>
  <c r="I43" i="65"/>
  <c r="J42" i="65"/>
  <c r="B42" i="65"/>
  <c r="C41" i="65"/>
  <c r="D40" i="65"/>
  <c r="E39" i="65"/>
  <c r="F38" i="65"/>
  <c r="V47" i="65"/>
  <c r="I48" i="65"/>
  <c r="J39" i="65"/>
  <c r="X44" i="65"/>
  <c r="H48" i="65"/>
  <c r="G41" i="65"/>
  <c r="V49" i="65"/>
  <c r="W48" i="65"/>
  <c r="X47" i="65"/>
  <c r="Y46" i="65"/>
  <c r="Z45" i="65"/>
  <c r="R45" i="65"/>
  <c r="S44" i="65"/>
  <c r="T43" i="65"/>
  <c r="U42" i="65"/>
  <c r="V41" i="65"/>
  <c r="W40" i="65"/>
  <c r="X39" i="65"/>
  <c r="Y38" i="65"/>
  <c r="J49" i="65"/>
  <c r="B49" i="65"/>
  <c r="C48" i="65"/>
  <c r="D47" i="65"/>
  <c r="E46" i="65"/>
  <c r="F45" i="65"/>
  <c r="G44" i="65"/>
  <c r="H43" i="65"/>
  <c r="I42" i="65"/>
  <c r="J41" i="65"/>
  <c r="B41" i="65"/>
  <c r="C40" i="65"/>
  <c r="D39" i="65"/>
  <c r="E38" i="65"/>
  <c r="U48" i="65"/>
  <c r="B47" i="65"/>
  <c r="I40" i="65"/>
  <c r="W45" i="65"/>
  <c r="B46" i="65"/>
  <c r="J38" i="65"/>
  <c r="U49" i="65"/>
  <c r="V48" i="65"/>
  <c r="W47" i="65"/>
  <c r="X46" i="65"/>
  <c r="Y45" i="65"/>
  <c r="Z44" i="65"/>
  <c r="R44" i="65"/>
  <c r="S43" i="65"/>
  <c r="T42" i="65"/>
  <c r="U41" i="65"/>
  <c r="V40" i="65"/>
  <c r="W39" i="65"/>
  <c r="X38" i="65"/>
  <c r="I49" i="65"/>
  <c r="J48" i="65"/>
  <c r="B48" i="65"/>
  <c r="C47" i="65"/>
  <c r="D46" i="65"/>
  <c r="E45" i="65"/>
  <c r="F44" i="65"/>
  <c r="G43" i="65"/>
  <c r="H42" i="65"/>
  <c r="I41" i="65"/>
  <c r="J40" i="65"/>
  <c r="B40" i="65"/>
  <c r="C39" i="65"/>
  <c r="D38" i="65"/>
  <c r="T49" i="65"/>
  <c r="C46" i="65"/>
  <c r="B39" i="65"/>
  <c r="U47" i="65"/>
  <c r="Z42" i="65"/>
  <c r="S41" i="65"/>
  <c r="U39" i="65"/>
  <c r="J46" i="65"/>
  <c r="E43" i="65"/>
  <c r="I39" i="65"/>
  <c r="Z49" i="64"/>
  <c r="R49" i="64"/>
  <c r="S48" i="64"/>
  <c r="T47" i="64"/>
  <c r="U46" i="64"/>
  <c r="V45" i="64"/>
  <c r="W44" i="64"/>
  <c r="X43" i="64"/>
  <c r="Y42" i="64"/>
  <c r="Z41" i="64"/>
  <c r="R41" i="64"/>
  <c r="S40" i="64"/>
  <c r="T39" i="64"/>
  <c r="U38" i="64"/>
  <c r="F49" i="64"/>
  <c r="G48" i="64"/>
  <c r="H47" i="64"/>
  <c r="I46" i="64"/>
  <c r="J45" i="64"/>
  <c r="B45" i="64"/>
  <c r="C44" i="64"/>
  <c r="D43" i="64"/>
  <c r="E42" i="64"/>
  <c r="F41" i="64"/>
  <c r="G40" i="64"/>
  <c r="H39" i="64"/>
  <c r="I38" i="64"/>
  <c r="S39" i="64"/>
  <c r="H46" i="64"/>
  <c r="B44" i="64"/>
  <c r="D42" i="64"/>
  <c r="G39" i="64"/>
  <c r="Y49" i="64"/>
  <c r="Z48" i="64"/>
  <c r="R48" i="64"/>
  <c r="S47" i="64"/>
  <c r="T46" i="64"/>
  <c r="U45" i="64"/>
  <c r="V44" i="64"/>
  <c r="W43" i="64"/>
  <c r="X42" i="64"/>
  <c r="Y41" i="64"/>
  <c r="Z40" i="64"/>
  <c r="R40" i="64"/>
  <c r="T38" i="64"/>
  <c r="E49" i="64"/>
  <c r="F48" i="64"/>
  <c r="G47" i="64"/>
  <c r="I45" i="64"/>
  <c r="J44" i="64"/>
  <c r="C43" i="64"/>
  <c r="E41" i="64"/>
  <c r="F40" i="64"/>
  <c r="H38" i="64"/>
  <c r="X49" i="64"/>
  <c r="Y48" i="64"/>
  <c r="Z47" i="64"/>
  <c r="R47" i="64"/>
  <c r="S46" i="64"/>
  <c r="T45" i="64"/>
  <c r="U44" i="64"/>
  <c r="V43" i="64"/>
  <c r="W42" i="64"/>
  <c r="X41" i="64"/>
  <c r="Y40" i="64"/>
  <c r="Z39" i="64"/>
  <c r="R39" i="64"/>
  <c r="S38" i="64"/>
  <c r="D49" i="64"/>
  <c r="E48" i="64"/>
  <c r="F47" i="64"/>
  <c r="G46" i="64"/>
  <c r="H45" i="64"/>
  <c r="I44" i="64"/>
  <c r="J43" i="64"/>
  <c r="B43" i="64"/>
  <c r="C42" i="64"/>
  <c r="D41" i="64"/>
  <c r="E40" i="64"/>
  <c r="F39" i="64"/>
  <c r="G38" i="64"/>
  <c r="W49" i="64"/>
  <c r="X48" i="64"/>
  <c r="Y47" i="64"/>
  <c r="Z46" i="64"/>
  <c r="R46" i="64"/>
  <c r="S45" i="64"/>
  <c r="T44" i="64"/>
  <c r="U43" i="64"/>
  <c r="V42" i="64"/>
  <c r="W41" i="64"/>
  <c r="X40" i="64"/>
  <c r="Y39" i="64"/>
  <c r="Z38" i="64"/>
  <c r="R38" i="64"/>
  <c r="C49" i="64"/>
  <c r="D48" i="64"/>
  <c r="E47" i="64"/>
  <c r="F46" i="64"/>
  <c r="G45" i="64"/>
  <c r="H44" i="64"/>
  <c r="I43" i="64"/>
  <c r="J42" i="64"/>
  <c r="B42" i="64"/>
  <c r="C41" i="64"/>
  <c r="D40" i="64"/>
  <c r="E39" i="64"/>
  <c r="F38" i="64"/>
  <c r="V46" i="64"/>
  <c r="W45" i="64"/>
  <c r="R42" i="64"/>
  <c r="T40" i="64"/>
  <c r="G49" i="64"/>
  <c r="J46" i="64"/>
  <c r="E43" i="64"/>
  <c r="J38" i="64"/>
  <c r="V49" i="64"/>
  <c r="W48" i="64"/>
  <c r="X47" i="64"/>
  <c r="Y46" i="64"/>
  <c r="Z45" i="64"/>
  <c r="R45" i="64"/>
  <c r="S44" i="64"/>
  <c r="T43" i="64"/>
  <c r="U42" i="64"/>
  <c r="V41" i="64"/>
  <c r="W40" i="64"/>
  <c r="X39" i="64"/>
  <c r="Y38" i="64"/>
  <c r="J49" i="64"/>
  <c r="B49" i="64"/>
  <c r="C48" i="64"/>
  <c r="D47" i="64"/>
  <c r="E46" i="64"/>
  <c r="F45" i="64"/>
  <c r="G44" i="64"/>
  <c r="H43" i="64"/>
  <c r="I42" i="64"/>
  <c r="J41" i="64"/>
  <c r="B41" i="64"/>
  <c r="C40" i="64"/>
  <c r="D39" i="64"/>
  <c r="E38" i="64"/>
  <c r="U47" i="64"/>
  <c r="X44" i="64"/>
  <c r="S41" i="64"/>
  <c r="H48" i="64"/>
  <c r="C45" i="64"/>
  <c r="G41" i="64"/>
  <c r="U49" i="64"/>
  <c r="V48" i="64"/>
  <c r="W47" i="64"/>
  <c r="X46" i="64"/>
  <c r="Y45" i="64"/>
  <c r="Z44" i="64"/>
  <c r="R44" i="64"/>
  <c r="S43" i="64"/>
  <c r="T42" i="64"/>
  <c r="U41" i="64"/>
  <c r="V40" i="64"/>
  <c r="W39" i="64"/>
  <c r="X38" i="64"/>
  <c r="I49" i="64"/>
  <c r="J48" i="64"/>
  <c r="B48" i="64"/>
  <c r="C47" i="64"/>
  <c r="D46" i="64"/>
  <c r="E45" i="64"/>
  <c r="F44" i="64"/>
  <c r="G43" i="64"/>
  <c r="H42" i="64"/>
  <c r="I41" i="64"/>
  <c r="J40" i="64"/>
  <c r="B40" i="64"/>
  <c r="C39" i="64"/>
  <c r="D38" i="64"/>
  <c r="T48" i="64"/>
  <c r="Y43" i="64"/>
  <c r="U39" i="64"/>
  <c r="B46" i="64"/>
  <c r="F42" i="64"/>
  <c r="H40" i="64"/>
  <c r="B38" i="64"/>
  <c r="T49" i="64"/>
  <c r="U48" i="64"/>
  <c r="V47" i="64"/>
  <c r="W46" i="64"/>
  <c r="X45" i="64"/>
  <c r="Y44" i="64"/>
  <c r="Z43" i="64"/>
  <c r="R43" i="64"/>
  <c r="S42" i="64"/>
  <c r="T41" i="64"/>
  <c r="U40" i="64"/>
  <c r="V39" i="64"/>
  <c r="W38" i="64"/>
  <c r="H49" i="64"/>
  <c r="I48" i="64"/>
  <c r="J47" i="64"/>
  <c r="B47" i="64"/>
  <c r="C46" i="64"/>
  <c r="D45" i="64"/>
  <c r="E44" i="64"/>
  <c r="F43" i="64"/>
  <c r="G42" i="64"/>
  <c r="H41" i="64"/>
  <c r="I40" i="64"/>
  <c r="J39" i="64"/>
  <c r="B39" i="64"/>
  <c r="C38" i="64"/>
  <c r="S49" i="64"/>
  <c r="Z42" i="64"/>
  <c r="V38" i="64"/>
  <c r="I47" i="64"/>
  <c r="D44" i="64"/>
  <c r="I39" i="64"/>
  <c r="J63" i="67"/>
  <c r="B63" i="67"/>
  <c r="C62" i="67"/>
  <c r="D61" i="67"/>
  <c r="E60" i="67"/>
  <c r="F59" i="67"/>
  <c r="G58" i="67"/>
  <c r="H57" i="67"/>
  <c r="I56" i="67"/>
  <c r="J55" i="67"/>
  <c r="B55" i="67"/>
  <c r="C54" i="67"/>
  <c r="D53" i="67"/>
  <c r="E52" i="67"/>
  <c r="I63" i="67"/>
  <c r="J62" i="67"/>
  <c r="B62" i="67"/>
  <c r="C61" i="67"/>
  <c r="D60" i="67"/>
  <c r="E59" i="67"/>
  <c r="F58" i="67"/>
  <c r="G57" i="67"/>
  <c r="H56" i="67"/>
  <c r="I55" i="67"/>
  <c r="J54" i="67"/>
  <c r="B54" i="67"/>
  <c r="C53" i="67"/>
  <c r="D52" i="67"/>
  <c r="H63" i="67"/>
  <c r="I62" i="67"/>
  <c r="J61" i="67"/>
  <c r="B61" i="67"/>
  <c r="C60" i="67"/>
  <c r="D59" i="67"/>
  <c r="E58" i="67"/>
  <c r="F57" i="67"/>
  <c r="G56" i="67"/>
  <c r="H55" i="67"/>
  <c r="I54" i="67"/>
  <c r="J53" i="67"/>
  <c r="B53" i="67"/>
  <c r="C52" i="67"/>
  <c r="G63" i="67"/>
  <c r="H62" i="67"/>
  <c r="I61" i="67"/>
  <c r="J60" i="67"/>
  <c r="B60" i="67"/>
  <c r="C59" i="67"/>
  <c r="D58" i="67"/>
  <c r="E57" i="67"/>
  <c r="F56" i="67"/>
  <c r="G55" i="67"/>
  <c r="H54" i="67"/>
  <c r="I53" i="67"/>
  <c r="J52" i="67"/>
  <c r="B52" i="67"/>
  <c r="G62" i="67"/>
  <c r="I60" i="67"/>
  <c r="J59" i="67"/>
  <c r="B59" i="67"/>
  <c r="D57" i="67"/>
  <c r="F55" i="67"/>
  <c r="H53" i="67"/>
  <c r="I52" i="67"/>
  <c r="F63" i="67"/>
  <c r="H61" i="67"/>
  <c r="C58" i="67"/>
  <c r="E56" i="67"/>
  <c r="G54" i="67"/>
  <c r="E63" i="67"/>
  <c r="F62" i="67"/>
  <c r="G61" i="67"/>
  <c r="H60" i="67"/>
  <c r="I59" i="67"/>
  <c r="J58" i="67"/>
  <c r="B58" i="67"/>
  <c r="C57" i="67"/>
  <c r="D56" i="67"/>
  <c r="E55" i="67"/>
  <c r="F54" i="67"/>
  <c r="G53" i="67"/>
  <c r="H52" i="67"/>
  <c r="D63" i="67"/>
  <c r="E62" i="67"/>
  <c r="F61" i="67"/>
  <c r="G60" i="67"/>
  <c r="H59" i="67"/>
  <c r="I58" i="67"/>
  <c r="J57" i="67"/>
  <c r="B57" i="67"/>
  <c r="C56" i="67"/>
  <c r="D55" i="67"/>
  <c r="E54" i="67"/>
  <c r="F53" i="67"/>
  <c r="G52" i="67"/>
  <c r="C63" i="67"/>
  <c r="D62" i="67"/>
  <c r="E61" i="67"/>
  <c r="F60" i="67"/>
  <c r="G59" i="67"/>
  <c r="H58" i="67"/>
  <c r="I57" i="67"/>
  <c r="J56" i="67"/>
  <c r="B56" i="67"/>
  <c r="C55" i="67"/>
  <c r="D54" i="67"/>
  <c r="E53" i="67"/>
  <c r="F52" i="67"/>
  <c r="V49" i="30"/>
  <c r="W48" i="30"/>
  <c r="X47" i="30"/>
  <c r="Y46" i="30"/>
  <c r="Z45" i="30"/>
  <c r="R45" i="30"/>
  <c r="S44" i="30"/>
  <c r="T43" i="30"/>
  <c r="U42" i="30"/>
  <c r="V41" i="30"/>
  <c r="W40" i="30"/>
  <c r="X39" i="30"/>
  <c r="Y38" i="30"/>
  <c r="J43" i="30"/>
  <c r="B43" i="30"/>
  <c r="C49" i="30"/>
  <c r="D48" i="30"/>
  <c r="E47" i="30"/>
  <c r="F46" i="30"/>
  <c r="G45" i="30"/>
  <c r="H44" i="30"/>
  <c r="I42" i="30"/>
  <c r="J41" i="30"/>
  <c r="B41" i="30"/>
  <c r="C40" i="30"/>
  <c r="D39" i="30"/>
  <c r="E38" i="30"/>
  <c r="X46" i="30"/>
  <c r="V40" i="30"/>
  <c r="J49" i="30"/>
  <c r="C48" i="30"/>
  <c r="E46" i="30"/>
  <c r="G44" i="30"/>
  <c r="B40" i="30"/>
  <c r="H41" i="30"/>
  <c r="U49" i="30"/>
  <c r="V48" i="30"/>
  <c r="W47" i="30"/>
  <c r="Y45" i="30"/>
  <c r="Z44" i="30"/>
  <c r="R44" i="30"/>
  <c r="S43" i="30"/>
  <c r="T42" i="30"/>
  <c r="U41" i="30"/>
  <c r="W39" i="30"/>
  <c r="X38" i="30"/>
  <c r="I43" i="30"/>
  <c r="B49" i="30"/>
  <c r="D47" i="30"/>
  <c r="F45" i="30"/>
  <c r="H42" i="30"/>
  <c r="T49" i="30"/>
  <c r="U48" i="30"/>
  <c r="V47" i="30"/>
  <c r="W46" i="30"/>
  <c r="X45" i="30"/>
  <c r="Y44" i="30"/>
  <c r="Z43" i="30"/>
  <c r="R43" i="30"/>
  <c r="S42" i="30"/>
  <c r="T41" i="30"/>
  <c r="U40" i="30"/>
  <c r="V39" i="30"/>
  <c r="W38" i="30"/>
  <c r="H43" i="30"/>
  <c r="I49" i="30"/>
  <c r="J48" i="30"/>
  <c r="B48" i="30"/>
  <c r="C47" i="30"/>
  <c r="D46" i="30"/>
  <c r="E45" i="30"/>
  <c r="F44" i="30"/>
  <c r="G42" i="30"/>
  <c r="I40" i="30"/>
  <c r="S49" i="30"/>
  <c r="T48" i="30"/>
  <c r="U47" i="30"/>
  <c r="V46" i="30"/>
  <c r="W45" i="30"/>
  <c r="X44" i="30"/>
  <c r="Y43" i="30"/>
  <c r="Z42" i="30"/>
  <c r="R42" i="30"/>
  <c r="S41" i="30"/>
  <c r="T40" i="30"/>
  <c r="U39" i="30"/>
  <c r="V38" i="30"/>
  <c r="G43" i="30"/>
  <c r="H49" i="30"/>
  <c r="I48" i="30"/>
  <c r="J47" i="30"/>
  <c r="B47" i="30"/>
  <c r="C46" i="30"/>
  <c r="D45" i="30"/>
  <c r="E44" i="30"/>
  <c r="F42" i="30"/>
  <c r="G41" i="30"/>
  <c r="H40" i="30"/>
  <c r="I39" i="30"/>
  <c r="J38" i="30"/>
  <c r="B38" i="30"/>
  <c r="G40" i="30"/>
  <c r="I38" i="30"/>
  <c r="X48" i="30"/>
  <c r="R46" i="30"/>
  <c r="T44" i="30"/>
  <c r="V42" i="30"/>
  <c r="Z38" i="30"/>
  <c r="C43" i="30"/>
  <c r="G46" i="30"/>
  <c r="B42" i="30"/>
  <c r="E39" i="30"/>
  <c r="J40" i="30"/>
  <c r="Z49" i="30"/>
  <c r="R49" i="30"/>
  <c r="S48" i="30"/>
  <c r="T47" i="30"/>
  <c r="U46" i="30"/>
  <c r="V45" i="30"/>
  <c r="W44" i="30"/>
  <c r="X43" i="30"/>
  <c r="Y42" i="30"/>
  <c r="Z41" i="30"/>
  <c r="R41" i="30"/>
  <c r="S40" i="30"/>
  <c r="T39" i="30"/>
  <c r="U38" i="30"/>
  <c r="F43" i="30"/>
  <c r="G49" i="30"/>
  <c r="H48" i="30"/>
  <c r="I47" i="30"/>
  <c r="J46" i="30"/>
  <c r="B46" i="30"/>
  <c r="C45" i="30"/>
  <c r="D44" i="30"/>
  <c r="E42" i="30"/>
  <c r="F41" i="30"/>
  <c r="H39" i="30"/>
  <c r="Y47" i="30"/>
  <c r="X40" i="30"/>
  <c r="E48" i="30"/>
  <c r="J42" i="30"/>
  <c r="C39" i="30"/>
  <c r="J39" i="30"/>
  <c r="Y49" i="30"/>
  <c r="Z48" i="30"/>
  <c r="R48" i="30"/>
  <c r="S47" i="30"/>
  <c r="T46" i="30"/>
  <c r="U45" i="30"/>
  <c r="V44" i="30"/>
  <c r="W43" i="30"/>
  <c r="X42" i="30"/>
  <c r="Y41" i="30"/>
  <c r="Z40" i="30"/>
  <c r="R40" i="30"/>
  <c r="S39" i="30"/>
  <c r="T38" i="30"/>
  <c r="E43" i="30"/>
  <c r="F49" i="30"/>
  <c r="G48" i="30"/>
  <c r="H47" i="30"/>
  <c r="I46" i="30"/>
  <c r="J45" i="30"/>
  <c r="B45" i="30"/>
  <c r="C44" i="30"/>
  <c r="D42" i="30"/>
  <c r="E41" i="30"/>
  <c r="F40" i="30"/>
  <c r="G39" i="30"/>
  <c r="H38" i="30"/>
  <c r="W49" i="30"/>
  <c r="W41" i="30"/>
  <c r="D49" i="30"/>
  <c r="H45" i="30"/>
  <c r="D40" i="30"/>
  <c r="D38" i="30"/>
  <c r="C38" i="30"/>
  <c r="X49" i="30"/>
  <c r="Y48" i="30"/>
  <c r="Z47" i="30"/>
  <c r="R47" i="30"/>
  <c r="S46" i="30"/>
  <c r="T45" i="30"/>
  <c r="U44" i="30"/>
  <c r="V43" i="30"/>
  <c r="W42" i="30"/>
  <c r="X41" i="30"/>
  <c r="Y40" i="30"/>
  <c r="Z39" i="30"/>
  <c r="R39" i="30"/>
  <c r="S38" i="30"/>
  <c r="D43" i="30"/>
  <c r="E49" i="30"/>
  <c r="F48" i="30"/>
  <c r="G47" i="30"/>
  <c r="H46" i="30"/>
  <c r="I45" i="30"/>
  <c r="J44" i="30"/>
  <c r="B44" i="30"/>
  <c r="C42" i="30"/>
  <c r="D41" i="30"/>
  <c r="E40" i="30"/>
  <c r="F39" i="30"/>
  <c r="G38" i="30"/>
  <c r="Z46" i="30"/>
  <c r="S45" i="30"/>
  <c r="U43" i="30"/>
  <c r="Y39" i="30"/>
  <c r="R38" i="30"/>
  <c r="F47" i="30"/>
  <c r="I44" i="30"/>
  <c r="C41" i="30"/>
  <c r="F38" i="30"/>
  <c r="I41" i="30"/>
  <c r="B39" i="30"/>
  <c r="W49" i="29"/>
  <c r="X48" i="29"/>
  <c r="Y47" i="29"/>
  <c r="Z46" i="29"/>
  <c r="R46" i="29"/>
  <c r="S45" i="29"/>
  <c r="T44" i="29"/>
  <c r="U43" i="29"/>
  <c r="V42" i="29"/>
  <c r="W41" i="29"/>
  <c r="X40" i="29"/>
  <c r="Y39" i="29"/>
  <c r="Z38" i="29"/>
  <c r="R38" i="29"/>
  <c r="C49" i="29"/>
  <c r="D48" i="29"/>
  <c r="E47" i="29"/>
  <c r="F46" i="29"/>
  <c r="G45" i="29"/>
  <c r="H44" i="29"/>
  <c r="I43" i="29"/>
  <c r="J42" i="29"/>
  <c r="B42" i="29"/>
  <c r="C41" i="29"/>
  <c r="D40" i="29"/>
  <c r="E39" i="29"/>
  <c r="F38" i="29"/>
  <c r="V49" i="29"/>
  <c r="W48" i="29"/>
  <c r="X47" i="29"/>
  <c r="Y46" i="29"/>
  <c r="Z45" i="29"/>
  <c r="R45" i="29"/>
  <c r="S44" i="29"/>
  <c r="T43" i="29"/>
  <c r="U42" i="29"/>
  <c r="V41" i="29"/>
  <c r="W40" i="29"/>
  <c r="X39" i="29"/>
  <c r="Y38" i="29"/>
  <c r="J49" i="29"/>
  <c r="B49" i="29"/>
  <c r="C48" i="29"/>
  <c r="D47" i="29"/>
  <c r="E46" i="29"/>
  <c r="F45" i="29"/>
  <c r="G44" i="29"/>
  <c r="H43" i="29"/>
  <c r="I42" i="29"/>
  <c r="J41" i="29"/>
  <c r="B41" i="29"/>
  <c r="C40" i="29"/>
  <c r="D39" i="29"/>
  <c r="E38" i="29"/>
  <c r="U49" i="29"/>
  <c r="V48" i="29"/>
  <c r="W47" i="29"/>
  <c r="X46" i="29"/>
  <c r="Y45" i="29"/>
  <c r="Z44" i="29"/>
  <c r="R44" i="29"/>
  <c r="S43" i="29"/>
  <c r="T42" i="29"/>
  <c r="U41" i="29"/>
  <c r="V40" i="29"/>
  <c r="W39" i="29"/>
  <c r="X38" i="29"/>
  <c r="I49" i="29"/>
  <c r="J48" i="29"/>
  <c r="B48" i="29"/>
  <c r="C47" i="29"/>
  <c r="D46" i="29"/>
  <c r="E45" i="29"/>
  <c r="F44" i="29"/>
  <c r="G43" i="29"/>
  <c r="H42" i="29"/>
  <c r="I41" i="29"/>
  <c r="J40" i="29"/>
  <c r="B40" i="29"/>
  <c r="C39" i="29"/>
  <c r="D38" i="29"/>
  <c r="I38" i="29"/>
  <c r="Z48" i="29"/>
  <c r="S47" i="29"/>
  <c r="T46" i="29"/>
  <c r="T49" i="29"/>
  <c r="U48" i="29"/>
  <c r="V47" i="29"/>
  <c r="W46" i="29"/>
  <c r="X45" i="29"/>
  <c r="Y44" i="29"/>
  <c r="Z43" i="29"/>
  <c r="R43" i="29"/>
  <c r="S42" i="29"/>
  <c r="T41" i="29"/>
  <c r="U40" i="29"/>
  <c r="V39" i="29"/>
  <c r="W38" i="29"/>
  <c r="H49" i="29"/>
  <c r="I48" i="29"/>
  <c r="J47" i="29"/>
  <c r="B47" i="29"/>
  <c r="C46" i="29"/>
  <c r="D45" i="29"/>
  <c r="E44" i="29"/>
  <c r="F43" i="29"/>
  <c r="G42" i="29"/>
  <c r="H41" i="29"/>
  <c r="I40" i="29"/>
  <c r="J39" i="29"/>
  <c r="B39" i="29"/>
  <c r="C38" i="29"/>
  <c r="S49" i="29"/>
  <c r="T48" i="29"/>
  <c r="U47" i="29"/>
  <c r="V46" i="29"/>
  <c r="W45" i="29"/>
  <c r="X44" i="29"/>
  <c r="Y43" i="29"/>
  <c r="Z42" i="29"/>
  <c r="R42" i="29"/>
  <c r="S41" i="29"/>
  <c r="T40" i="29"/>
  <c r="U39" i="29"/>
  <c r="V38" i="29"/>
  <c r="G49" i="29"/>
  <c r="H48" i="29"/>
  <c r="I47" i="29"/>
  <c r="J46" i="29"/>
  <c r="B46" i="29"/>
  <c r="C45" i="29"/>
  <c r="D44" i="29"/>
  <c r="E43" i="29"/>
  <c r="F42" i="29"/>
  <c r="G41" i="29"/>
  <c r="H40" i="29"/>
  <c r="I39" i="29"/>
  <c r="J38" i="29"/>
  <c r="B38" i="29"/>
  <c r="Z49" i="29"/>
  <c r="R49" i="29"/>
  <c r="S48" i="29"/>
  <c r="T47" i="29"/>
  <c r="U46" i="29"/>
  <c r="V45" i="29"/>
  <c r="W44" i="29"/>
  <c r="X43" i="29"/>
  <c r="Y42" i="29"/>
  <c r="Z41" i="29"/>
  <c r="R41" i="29"/>
  <c r="S40" i="29"/>
  <c r="T39" i="29"/>
  <c r="U38" i="29"/>
  <c r="F49" i="29"/>
  <c r="G48" i="29"/>
  <c r="H47" i="29"/>
  <c r="I46" i="29"/>
  <c r="J45" i="29"/>
  <c r="B45" i="29"/>
  <c r="C44" i="29"/>
  <c r="D43" i="29"/>
  <c r="E42" i="29"/>
  <c r="F41" i="29"/>
  <c r="G40" i="29"/>
  <c r="H39" i="29"/>
  <c r="Y49" i="29"/>
  <c r="R48" i="29"/>
  <c r="U45" i="29"/>
  <c r="Z47" i="29"/>
  <c r="X42" i="29"/>
  <c r="S39" i="29"/>
  <c r="G47" i="29"/>
  <c r="B44" i="29"/>
  <c r="F40" i="29"/>
  <c r="R47" i="29"/>
  <c r="W42" i="29"/>
  <c r="R39" i="29"/>
  <c r="F47" i="29"/>
  <c r="J43" i="29"/>
  <c r="E40" i="29"/>
  <c r="S46" i="29"/>
  <c r="Y41" i="29"/>
  <c r="T38" i="29"/>
  <c r="H46" i="29"/>
  <c r="C43" i="29"/>
  <c r="G39" i="29"/>
  <c r="Z39" i="29"/>
  <c r="I44" i="29"/>
  <c r="T45" i="29"/>
  <c r="X41" i="29"/>
  <c r="S38" i="29"/>
  <c r="G46" i="29"/>
  <c r="B43" i="29"/>
  <c r="F39" i="29"/>
  <c r="V43" i="29"/>
  <c r="V44" i="29"/>
  <c r="Z40" i="29"/>
  <c r="E49" i="29"/>
  <c r="I45" i="29"/>
  <c r="D42" i="29"/>
  <c r="H38" i="29"/>
  <c r="U44" i="29"/>
  <c r="Y40" i="29"/>
  <c r="D49" i="29"/>
  <c r="H45" i="29"/>
  <c r="C42" i="29"/>
  <c r="G38" i="29"/>
  <c r="X49" i="29"/>
  <c r="W43" i="29"/>
  <c r="R40" i="29"/>
  <c r="F48" i="29"/>
  <c r="J44" i="29"/>
  <c r="E41" i="29"/>
  <c r="Y48" i="29"/>
  <c r="E48" i="29"/>
  <c r="D41" i="29"/>
  <c r="Z49" i="28"/>
  <c r="R49" i="28"/>
  <c r="S48" i="28"/>
  <c r="T47" i="28"/>
  <c r="U46" i="28"/>
  <c r="V45" i="28"/>
  <c r="W44" i="28"/>
  <c r="X43" i="28"/>
  <c r="Y42" i="28"/>
  <c r="Z41" i="28"/>
  <c r="R41" i="28"/>
  <c r="S40" i="28"/>
  <c r="T39" i="28"/>
  <c r="U38" i="28"/>
  <c r="F49" i="28"/>
  <c r="G48" i="28"/>
  <c r="H47" i="28"/>
  <c r="I46" i="28"/>
  <c r="J45" i="28"/>
  <c r="B45" i="28"/>
  <c r="C44" i="28"/>
  <c r="D43" i="28"/>
  <c r="E42" i="28"/>
  <c r="F41" i="28"/>
  <c r="G40" i="28"/>
  <c r="H39" i="28"/>
  <c r="I38" i="28"/>
  <c r="U49" i="28"/>
  <c r="T42" i="28"/>
  <c r="B48" i="28"/>
  <c r="F44" i="28"/>
  <c r="B40" i="28"/>
  <c r="H48" i="28"/>
  <c r="I39" i="28"/>
  <c r="Y49" i="28"/>
  <c r="Z48" i="28"/>
  <c r="R48" i="28"/>
  <c r="S47" i="28"/>
  <c r="T46" i="28"/>
  <c r="U45" i="28"/>
  <c r="V44" i="28"/>
  <c r="W43" i="28"/>
  <c r="X42" i="28"/>
  <c r="Y41" i="28"/>
  <c r="Z40" i="28"/>
  <c r="R40" i="28"/>
  <c r="S39" i="28"/>
  <c r="T38" i="28"/>
  <c r="E49" i="28"/>
  <c r="F48" i="28"/>
  <c r="G47" i="28"/>
  <c r="H46" i="28"/>
  <c r="I45" i="28"/>
  <c r="J44" i="28"/>
  <c r="B44" i="28"/>
  <c r="C43" i="28"/>
  <c r="D42" i="28"/>
  <c r="E41" i="28"/>
  <c r="F40" i="28"/>
  <c r="G39" i="28"/>
  <c r="H38" i="28"/>
  <c r="V48" i="28"/>
  <c r="S43" i="28"/>
  <c r="I49" i="28"/>
  <c r="E45" i="28"/>
  <c r="J40" i="28"/>
  <c r="G49" i="28"/>
  <c r="B38" i="28"/>
  <c r="X49" i="28"/>
  <c r="Y48" i="28"/>
  <c r="Z47" i="28"/>
  <c r="R47" i="28"/>
  <c r="S46" i="28"/>
  <c r="T45" i="28"/>
  <c r="U44" i="28"/>
  <c r="V43" i="28"/>
  <c r="W42" i="28"/>
  <c r="X41" i="28"/>
  <c r="Y40" i="28"/>
  <c r="Z39" i="28"/>
  <c r="R39" i="28"/>
  <c r="S38" i="28"/>
  <c r="D49" i="28"/>
  <c r="E48" i="28"/>
  <c r="F47" i="28"/>
  <c r="G46" i="28"/>
  <c r="H45" i="28"/>
  <c r="I44" i="28"/>
  <c r="J43" i="28"/>
  <c r="B43" i="28"/>
  <c r="C42" i="28"/>
  <c r="D41" i="28"/>
  <c r="E40" i="28"/>
  <c r="F39" i="28"/>
  <c r="G38" i="28"/>
  <c r="Y45" i="28"/>
  <c r="Z44" i="28"/>
  <c r="V40" i="28"/>
  <c r="C47" i="28"/>
  <c r="I41" i="28"/>
  <c r="I47" i="28"/>
  <c r="H40" i="28"/>
  <c r="W49" i="28"/>
  <c r="X48" i="28"/>
  <c r="Y47" i="28"/>
  <c r="Z46" i="28"/>
  <c r="R46" i="28"/>
  <c r="S45" i="28"/>
  <c r="T44" i="28"/>
  <c r="U43" i="28"/>
  <c r="V42" i="28"/>
  <c r="W41" i="28"/>
  <c r="X40" i="28"/>
  <c r="Y39" i="28"/>
  <c r="Z38" i="28"/>
  <c r="R38" i="28"/>
  <c r="C49" i="28"/>
  <c r="D48" i="28"/>
  <c r="E47" i="28"/>
  <c r="F46" i="28"/>
  <c r="G45" i="28"/>
  <c r="H44" i="28"/>
  <c r="I43" i="28"/>
  <c r="J42" i="28"/>
  <c r="B42" i="28"/>
  <c r="C41" i="28"/>
  <c r="D40" i="28"/>
  <c r="E39" i="28"/>
  <c r="F38" i="28"/>
  <c r="E38" i="28"/>
  <c r="X46" i="28"/>
  <c r="U41" i="28"/>
  <c r="W39" i="28"/>
  <c r="J48" i="28"/>
  <c r="D46" i="28"/>
  <c r="H42" i="28"/>
  <c r="C39" i="28"/>
  <c r="B46" i="28"/>
  <c r="G41" i="28"/>
  <c r="V49" i="28"/>
  <c r="W48" i="28"/>
  <c r="X47" i="28"/>
  <c r="Y46" i="28"/>
  <c r="Z45" i="28"/>
  <c r="R45" i="28"/>
  <c r="S44" i="28"/>
  <c r="T43" i="28"/>
  <c r="U42" i="28"/>
  <c r="V41" i="28"/>
  <c r="W40" i="28"/>
  <c r="X39" i="28"/>
  <c r="Y38" i="28"/>
  <c r="J49" i="28"/>
  <c r="B49" i="28"/>
  <c r="C48" i="28"/>
  <c r="D47" i="28"/>
  <c r="E46" i="28"/>
  <c r="F45" i="28"/>
  <c r="G44" i="28"/>
  <c r="H43" i="28"/>
  <c r="I42" i="28"/>
  <c r="J41" i="28"/>
  <c r="B41" i="28"/>
  <c r="C40" i="28"/>
  <c r="D39" i="28"/>
  <c r="W47" i="28"/>
  <c r="R44" i="28"/>
  <c r="X38" i="28"/>
  <c r="G43" i="28"/>
  <c r="D38" i="28"/>
  <c r="C45" i="28"/>
  <c r="T49" i="28"/>
  <c r="U48" i="28"/>
  <c r="V47" i="28"/>
  <c r="W46" i="28"/>
  <c r="X45" i="28"/>
  <c r="Y44" i="28"/>
  <c r="Z43" i="28"/>
  <c r="R43" i="28"/>
  <c r="S42" i="28"/>
  <c r="T41" i="28"/>
  <c r="U40" i="28"/>
  <c r="V39" i="28"/>
  <c r="W38" i="28"/>
  <c r="H49" i="28"/>
  <c r="I48" i="28"/>
  <c r="J47" i="28"/>
  <c r="B47" i="28"/>
  <c r="C46" i="28"/>
  <c r="D45" i="28"/>
  <c r="E44" i="28"/>
  <c r="F43" i="28"/>
  <c r="G42" i="28"/>
  <c r="H41" i="28"/>
  <c r="I40" i="28"/>
  <c r="J39" i="28"/>
  <c r="B39" i="28"/>
  <c r="C38" i="28"/>
  <c r="S49" i="28"/>
  <c r="T48" i="28"/>
  <c r="U47" i="28"/>
  <c r="V46" i="28"/>
  <c r="W45" i="28"/>
  <c r="X44" i="28"/>
  <c r="Y43" i="28"/>
  <c r="Z42" i="28"/>
  <c r="R42" i="28"/>
  <c r="S41" i="28"/>
  <c r="T40" i="28"/>
  <c r="U39" i="28"/>
  <c r="V38" i="28"/>
  <c r="J46" i="28"/>
  <c r="D44" i="28"/>
  <c r="E43" i="28"/>
  <c r="F42" i="28"/>
  <c r="J38" i="28"/>
  <c r="B67" i="66"/>
  <c r="J69" i="66"/>
  <c r="Z62" i="66"/>
  <c r="Z55" i="66"/>
  <c r="F52" i="66"/>
  <c r="D54" i="66"/>
  <c r="D62" i="66"/>
  <c r="X55" i="66"/>
  <c r="V60" i="66"/>
  <c r="T53" i="66"/>
  <c r="T61" i="66"/>
  <c r="Z63" i="66"/>
  <c r="F53" i="66"/>
  <c r="H59" i="66"/>
  <c r="F61" i="66"/>
  <c r="V57" i="66"/>
  <c r="R54" i="66"/>
  <c r="R55" i="66"/>
  <c r="R63" i="66"/>
  <c r="H52" i="66"/>
  <c r="H60" i="66"/>
  <c r="X63" i="66"/>
  <c r="X56" i="66"/>
  <c r="T57" i="66"/>
  <c r="R59" i="66"/>
  <c r="Z59" i="66"/>
  <c r="J58" i="66"/>
  <c r="J54" i="66"/>
  <c r="D58" i="66"/>
  <c r="I62" i="66"/>
  <c r="F56" i="66"/>
  <c r="B58" i="66"/>
  <c r="D52" i="66"/>
  <c r="C53" i="66"/>
  <c r="I55" i="66"/>
  <c r="G57" i="66"/>
  <c r="F58" i="66"/>
  <c r="E59" i="66"/>
  <c r="D60" i="66"/>
  <c r="C61" i="66"/>
  <c r="I63" i="66"/>
  <c r="I54" i="66"/>
  <c r="R62" i="66"/>
  <c r="E53" i="66"/>
  <c r="C55" i="66"/>
  <c r="B56" i="66"/>
  <c r="J56" i="66"/>
  <c r="I57" i="66"/>
  <c r="H58" i="66"/>
  <c r="G59" i="66"/>
  <c r="E61" i="66"/>
  <c r="C63" i="66"/>
  <c r="J53" i="66"/>
  <c r="D59" i="66"/>
  <c r="C54" i="66"/>
  <c r="C62" i="66"/>
  <c r="D55" i="66"/>
  <c r="C56" i="66"/>
  <c r="J57" i="66"/>
  <c r="D63" i="66"/>
  <c r="C52" i="66"/>
  <c r="G56" i="66"/>
  <c r="C60" i="66"/>
  <c r="G52" i="66"/>
  <c r="E54" i="66"/>
  <c r="I58" i="66"/>
  <c r="G60" i="66"/>
  <c r="E62" i="66"/>
  <c r="G53" i="66"/>
  <c r="F54" i="66"/>
  <c r="E55" i="66"/>
  <c r="D56" i="66"/>
  <c r="C57" i="66"/>
  <c r="I59" i="66"/>
  <c r="G61" i="66"/>
  <c r="F62" i="66"/>
  <c r="E63" i="66"/>
  <c r="E52" i="66"/>
  <c r="I56" i="66"/>
  <c r="H57" i="66"/>
  <c r="E60" i="66"/>
  <c r="H53" i="66"/>
  <c r="G54" i="66"/>
  <c r="E56" i="66"/>
  <c r="C58" i="66"/>
  <c r="I60" i="66"/>
  <c r="H61" i="66"/>
  <c r="G62" i="66"/>
  <c r="F63" i="66"/>
  <c r="E58" i="66"/>
  <c r="J61" i="66"/>
  <c r="G58" i="66"/>
  <c r="F59" i="66"/>
  <c r="I52" i="66"/>
  <c r="F55" i="66"/>
  <c r="R52" i="66"/>
  <c r="J52" i="66"/>
  <c r="I53" i="66"/>
  <c r="H54" i="66"/>
  <c r="G55" i="66"/>
  <c r="E57" i="66"/>
  <c r="C59" i="66"/>
  <c r="B60" i="66"/>
  <c r="J60" i="66"/>
  <c r="I61" i="66"/>
  <c r="H62" i="66"/>
  <c r="G63" i="66"/>
  <c r="D97" i="65"/>
  <c r="J35" i="65"/>
  <c r="I35" i="65"/>
  <c r="H35" i="65"/>
  <c r="G35" i="65"/>
  <c r="F35" i="65"/>
  <c r="E35" i="65"/>
  <c r="D35" i="65"/>
  <c r="C35" i="65"/>
  <c r="B35" i="65"/>
  <c r="J34" i="65"/>
  <c r="I34" i="65"/>
  <c r="H34" i="65"/>
  <c r="G34" i="65"/>
  <c r="F34" i="65"/>
  <c r="E34" i="65"/>
  <c r="D34" i="65"/>
  <c r="C34" i="65"/>
  <c r="B34" i="65"/>
  <c r="J33" i="65"/>
  <c r="I33" i="65"/>
  <c r="H33" i="65"/>
  <c r="G33" i="65"/>
  <c r="F33" i="65"/>
  <c r="E33" i="65"/>
  <c r="D33" i="65"/>
  <c r="C33" i="65"/>
  <c r="B33" i="65"/>
  <c r="J32" i="65"/>
  <c r="I32" i="65"/>
  <c r="H32" i="65"/>
  <c r="G32" i="65"/>
  <c r="F32" i="65"/>
  <c r="E32" i="65"/>
  <c r="D32" i="65"/>
  <c r="C32" i="65"/>
  <c r="B32" i="65"/>
  <c r="J31" i="65"/>
  <c r="I31" i="65"/>
  <c r="H31" i="65"/>
  <c r="G31" i="65"/>
  <c r="F31" i="65"/>
  <c r="E31" i="65"/>
  <c r="D31" i="65"/>
  <c r="C31" i="65"/>
  <c r="B31" i="65"/>
  <c r="J30" i="65"/>
  <c r="I30" i="65"/>
  <c r="H30" i="65"/>
  <c r="G30" i="65"/>
  <c r="F30" i="65"/>
  <c r="E30" i="65"/>
  <c r="D30" i="65"/>
  <c r="C30" i="65"/>
  <c r="B30" i="65"/>
  <c r="J29" i="65"/>
  <c r="I29" i="65"/>
  <c r="H29" i="65"/>
  <c r="G29" i="65"/>
  <c r="F29" i="65"/>
  <c r="E29" i="65"/>
  <c r="D29" i="65"/>
  <c r="C29" i="65"/>
  <c r="B29" i="65"/>
  <c r="J28" i="65"/>
  <c r="I28" i="65"/>
  <c r="H28" i="65"/>
  <c r="G28" i="65"/>
  <c r="F28" i="65"/>
  <c r="E28" i="65"/>
  <c r="D28" i="65"/>
  <c r="C28" i="65"/>
  <c r="B28" i="65"/>
  <c r="J27" i="65"/>
  <c r="I27" i="65"/>
  <c r="H27" i="65"/>
  <c r="G27" i="65"/>
  <c r="F27" i="65"/>
  <c r="E27" i="65"/>
  <c r="D27" i="65"/>
  <c r="C27" i="65"/>
  <c r="B27" i="65"/>
  <c r="J26" i="65"/>
  <c r="I26" i="65"/>
  <c r="H26" i="65"/>
  <c r="G26" i="65"/>
  <c r="F26" i="65"/>
  <c r="E26" i="65"/>
  <c r="D26" i="65"/>
  <c r="C26" i="65"/>
  <c r="B26" i="65"/>
  <c r="J25" i="65"/>
  <c r="I25" i="65"/>
  <c r="H25" i="65"/>
  <c r="G25" i="65"/>
  <c r="F25" i="65"/>
  <c r="E25" i="65"/>
  <c r="D25" i="65"/>
  <c r="C25" i="65"/>
  <c r="B25" i="65"/>
  <c r="J24" i="65"/>
  <c r="I24" i="65"/>
  <c r="H24" i="65"/>
  <c r="G24" i="65"/>
  <c r="F24" i="65"/>
  <c r="E24" i="65"/>
  <c r="D24" i="65"/>
  <c r="C24" i="65"/>
  <c r="B24" i="65"/>
  <c r="B21" i="65"/>
  <c r="C21" i="65" s="1"/>
  <c r="D21" i="65" s="1"/>
  <c r="E21" i="65" s="1"/>
  <c r="F21" i="65" s="1"/>
  <c r="G21" i="65" s="1"/>
  <c r="H21" i="65" s="1"/>
  <c r="I21" i="65" s="1"/>
  <c r="J21" i="65" s="1"/>
  <c r="K19" i="65"/>
  <c r="J19" i="65"/>
  <c r="J63" i="65" s="1"/>
  <c r="I19" i="65"/>
  <c r="H19" i="65"/>
  <c r="G19" i="65"/>
  <c r="F19" i="65"/>
  <c r="E19" i="65"/>
  <c r="D19" i="65"/>
  <c r="D54" i="65" s="1"/>
  <c r="C19" i="65"/>
  <c r="B19" i="65"/>
  <c r="B59" i="65" s="1"/>
  <c r="B17" i="65"/>
  <c r="J15" i="65"/>
  <c r="I15" i="65"/>
  <c r="H15" i="65"/>
  <c r="G15" i="65"/>
  <c r="F15" i="65"/>
  <c r="E15" i="65"/>
  <c r="D15" i="65"/>
  <c r="C15" i="65"/>
  <c r="B15" i="65"/>
  <c r="J14" i="65"/>
  <c r="I14" i="65"/>
  <c r="H14" i="65"/>
  <c r="G14" i="65"/>
  <c r="F14" i="65"/>
  <c r="E14" i="65"/>
  <c r="D14" i="65"/>
  <c r="D62" i="65" s="1"/>
  <c r="C14" i="65"/>
  <c r="B14" i="65"/>
  <c r="J13" i="65"/>
  <c r="I13" i="65"/>
  <c r="H13" i="65"/>
  <c r="G13" i="65"/>
  <c r="F13" i="65"/>
  <c r="F61" i="65" s="1"/>
  <c r="E13" i="65"/>
  <c r="D13" i="65"/>
  <c r="C13" i="65"/>
  <c r="B13" i="65"/>
  <c r="J12" i="65"/>
  <c r="I12" i="65"/>
  <c r="H12" i="65"/>
  <c r="H60" i="65" s="1"/>
  <c r="G12" i="65"/>
  <c r="F12" i="65"/>
  <c r="E12" i="65"/>
  <c r="D12" i="65"/>
  <c r="C12" i="65"/>
  <c r="B12" i="65"/>
  <c r="J11" i="65"/>
  <c r="I11" i="65"/>
  <c r="H11" i="65"/>
  <c r="G11" i="65"/>
  <c r="F11" i="65"/>
  <c r="E11" i="65"/>
  <c r="D11" i="65"/>
  <c r="C11" i="65"/>
  <c r="B11" i="65"/>
  <c r="J10" i="65"/>
  <c r="I10" i="65"/>
  <c r="H10" i="65"/>
  <c r="G10" i="65"/>
  <c r="F10" i="65"/>
  <c r="E10" i="65"/>
  <c r="D10" i="65"/>
  <c r="D58" i="65" s="1"/>
  <c r="C10" i="65"/>
  <c r="B10" i="65"/>
  <c r="J9" i="65"/>
  <c r="I9" i="65"/>
  <c r="H9" i="65"/>
  <c r="G9" i="65"/>
  <c r="F9" i="65"/>
  <c r="F57" i="65" s="1"/>
  <c r="E9" i="65"/>
  <c r="D9" i="65"/>
  <c r="C9" i="65"/>
  <c r="B9" i="65"/>
  <c r="B57" i="65" s="1"/>
  <c r="J8" i="65"/>
  <c r="I8" i="65"/>
  <c r="H8" i="65"/>
  <c r="H56" i="65" s="1"/>
  <c r="G8" i="65"/>
  <c r="F8" i="65"/>
  <c r="E8" i="65"/>
  <c r="D8" i="65"/>
  <c r="C8" i="65"/>
  <c r="B8" i="65"/>
  <c r="J7" i="65"/>
  <c r="I7" i="65"/>
  <c r="H7" i="65"/>
  <c r="G7" i="65"/>
  <c r="F7" i="65"/>
  <c r="E7" i="65"/>
  <c r="D7" i="65"/>
  <c r="C7" i="65"/>
  <c r="B7" i="65"/>
  <c r="B55" i="65" s="1"/>
  <c r="J6" i="65"/>
  <c r="I6" i="65"/>
  <c r="H6" i="65"/>
  <c r="G6" i="65"/>
  <c r="F6" i="65"/>
  <c r="E6" i="65"/>
  <c r="D6" i="65"/>
  <c r="C6" i="65"/>
  <c r="B6" i="65"/>
  <c r="J5" i="65"/>
  <c r="I5" i="65"/>
  <c r="H5" i="65"/>
  <c r="G5" i="65"/>
  <c r="F5" i="65"/>
  <c r="F53" i="65" s="1"/>
  <c r="E5" i="65"/>
  <c r="D5" i="65"/>
  <c r="C5" i="65"/>
  <c r="B5" i="65"/>
  <c r="J4" i="65"/>
  <c r="I4" i="65"/>
  <c r="H4" i="65"/>
  <c r="H52" i="65" s="1"/>
  <c r="G4" i="65"/>
  <c r="F4" i="65"/>
  <c r="E4" i="65"/>
  <c r="D4" i="65"/>
  <c r="C4" i="65"/>
  <c r="B4" i="65"/>
  <c r="T97" i="64"/>
  <c r="N50" i="64"/>
  <c r="J35" i="64"/>
  <c r="I35" i="64"/>
  <c r="H35" i="64"/>
  <c r="G35" i="64"/>
  <c r="F35" i="64"/>
  <c r="E35" i="64"/>
  <c r="D35" i="64"/>
  <c r="C35" i="64"/>
  <c r="B35" i="64"/>
  <c r="J34" i="64"/>
  <c r="I34" i="64"/>
  <c r="H34" i="64"/>
  <c r="G34" i="64"/>
  <c r="F34" i="64"/>
  <c r="E34" i="64"/>
  <c r="D34" i="64"/>
  <c r="C34" i="64"/>
  <c r="B34" i="64"/>
  <c r="J33" i="64"/>
  <c r="I33" i="64"/>
  <c r="H33" i="64"/>
  <c r="G33" i="64"/>
  <c r="F33" i="64"/>
  <c r="E33" i="64"/>
  <c r="D33" i="64"/>
  <c r="C33" i="64"/>
  <c r="B33" i="64"/>
  <c r="J32" i="64"/>
  <c r="I32" i="64"/>
  <c r="H32" i="64"/>
  <c r="G32" i="64"/>
  <c r="F32" i="64"/>
  <c r="E32" i="64"/>
  <c r="D32" i="64"/>
  <c r="C32" i="64"/>
  <c r="B32" i="64"/>
  <c r="J31" i="64"/>
  <c r="I31" i="64"/>
  <c r="H31" i="64"/>
  <c r="G31" i="64"/>
  <c r="F31" i="64"/>
  <c r="E31" i="64"/>
  <c r="D31" i="64"/>
  <c r="C31" i="64"/>
  <c r="B31" i="64"/>
  <c r="J30" i="64"/>
  <c r="I30" i="64"/>
  <c r="H30" i="64"/>
  <c r="G30" i="64"/>
  <c r="F30" i="64"/>
  <c r="E30" i="64"/>
  <c r="D30" i="64"/>
  <c r="C30" i="64"/>
  <c r="B30" i="64"/>
  <c r="J29" i="64"/>
  <c r="I29" i="64"/>
  <c r="H29" i="64"/>
  <c r="G29" i="64"/>
  <c r="F29" i="64"/>
  <c r="E29" i="64"/>
  <c r="D29" i="64"/>
  <c r="C29" i="64"/>
  <c r="B29" i="64"/>
  <c r="J28" i="64"/>
  <c r="I28" i="64"/>
  <c r="H28" i="64"/>
  <c r="G28" i="64"/>
  <c r="F28" i="64"/>
  <c r="E28" i="64"/>
  <c r="D28" i="64"/>
  <c r="C28" i="64"/>
  <c r="B28" i="64"/>
  <c r="J27" i="64"/>
  <c r="I27" i="64"/>
  <c r="H27" i="64"/>
  <c r="G27" i="64"/>
  <c r="F27" i="64"/>
  <c r="E27" i="64"/>
  <c r="D27" i="64"/>
  <c r="C27" i="64"/>
  <c r="B27" i="64"/>
  <c r="J26" i="64"/>
  <c r="I26" i="64"/>
  <c r="H26" i="64"/>
  <c r="G26" i="64"/>
  <c r="F26" i="64"/>
  <c r="E26" i="64"/>
  <c r="D26" i="64"/>
  <c r="C26" i="64"/>
  <c r="B26" i="64"/>
  <c r="J25" i="64"/>
  <c r="I25" i="64"/>
  <c r="H25" i="64"/>
  <c r="G25" i="64"/>
  <c r="F25" i="64"/>
  <c r="E25" i="64"/>
  <c r="D25" i="64"/>
  <c r="C25" i="64"/>
  <c r="B25" i="64"/>
  <c r="J24" i="64"/>
  <c r="I24" i="64"/>
  <c r="H24" i="64"/>
  <c r="G24" i="64"/>
  <c r="F24" i="64"/>
  <c r="E24" i="64"/>
  <c r="D24" i="64"/>
  <c r="C24" i="64"/>
  <c r="B24" i="64"/>
  <c r="B21" i="64"/>
  <c r="B62" i="64" s="1"/>
  <c r="J19" i="64"/>
  <c r="I19" i="64"/>
  <c r="H19" i="64"/>
  <c r="G19" i="64"/>
  <c r="F19" i="64"/>
  <c r="E19" i="64"/>
  <c r="D19" i="64"/>
  <c r="C19" i="64"/>
  <c r="B19" i="64"/>
  <c r="B17" i="64"/>
  <c r="J15" i="64"/>
  <c r="I15" i="64"/>
  <c r="H15" i="64"/>
  <c r="G15" i="64"/>
  <c r="F15" i="64"/>
  <c r="E15" i="64"/>
  <c r="D15" i="64"/>
  <c r="C15" i="64"/>
  <c r="B15" i="64"/>
  <c r="J14" i="64"/>
  <c r="I14" i="64"/>
  <c r="H14" i="64"/>
  <c r="G14" i="64"/>
  <c r="F14" i="64"/>
  <c r="E14" i="64"/>
  <c r="D14" i="64"/>
  <c r="C14" i="64"/>
  <c r="B14" i="64"/>
  <c r="J13" i="64"/>
  <c r="I13" i="64"/>
  <c r="H13" i="64"/>
  <c r="G13" i="64"/>
  <c r="F13" i="64"/>
  <c r="E13" i="64"/>
  <c r="D13" i="64"/>
  <c r="C13" i="64"/>
  <c r="B13" i="64"/>
  <c r="J12" i="64"/>
  <c r="I12" i="64"/>
  <c r="H12" i="64"/>
  <c r="G12" i="64"/>
  <c r="F12" i="64"/>
  <c r="E12" i="64"/>
  <c r="D12" i="64"/>
  <c r="C12" i="64"/>
  <c r="B12" i="64"/>
  <c r="J11" i="64"/>
  <c r="I11" i="64"/>
  <c r="H11" i="64"/>
  <c r="G11" i="64"/>
  <c r="F11" i="64"/>
  <c r="E11" i="64"/>
  <c r="D11" i="64"/>
  <c r="C11" i="64"/>
  <c r="B11" i="64"/>
  <c r="J10" i="64"/>
  <c r="I10" i="64"/>
  <c r="H10" i="64"/>
  <c r="G10" i="64"/>
  <c r="F10" i="64"/>
  <c r="E10" i="64"/>
  <c r="D10" i="64"/>
  <c r="C10" i="64"/>
  <c r="B10" i="64"/>
  <c r="B58" i="64" s="1"/>
  <c r="J9" i="64"/>
  <c r="I9" i="64"/>
  <c r="H9" i="64"/>
  <c r="G9" i="64"/>
  <c r="F9" i="64"/>
  <c r="E9" i="64"/>
  <c r="D9" i="64"/>
  <c r="C9" i="64"/>
  <c r="B9" i="64"/>
  <c r="J8" i="64"/>
  <c r="I8" i="64"/>
  <c r="H8" i="64"/>
  <c r="G8" i="64"/>
  <c r="F8" i="64"/>
  <c r="E8" i="64"/>
  <c r="D8" i="64"/>
  <c r="C8" i="64"/>
  <c r="B8" i="64"/>
  <c r="J7" i="64"/>
  <c r="I7" i="64"/>
  <c r="H7" i="64"/>
  <c r="G7" i="64"/>
  <c r="F7" i="64"/>
  <c r="E7" i="64"/>
  <c r="D7" i="64"/>
  <c r="C7" i="64"/>
  <c r="B7" i="64"/>
  <c r="J6" i="64"/>
  <c r="I6" i="64"/>
  <c r="H6" i="64"/>
  <c r="G6" i="64"/>
  <c r="F6" i="64"/>
  <c r="E6" i="64"/>
  <c r="D6" i="64"/>
  <c r="C6" i="64"/>
  <c r="B6" i="64"/>
  <c r="B54" i="64" s="1"/>
  <c r="J5" i="64"/>
  <c r="I5" i="64"/>
  <c r="H5" i="64"/>
  <c r="G5" i="64"/>
  <c r="F5" i="64"/>
  <c r="E5" i="64"/>
  <c r="D5" i="64"/>
  <c r="C5" i="64"/>
  <c r="B5" i="64"/>
  <c r="J4" i="64"/>
  <c r="I4" i="64"/>
  <c r="H4" i="64"/>
  <c r="G4" i="64"/>
  <c r="F4" i="64"/>
  <c r="E4" i="64"/>
  <c r="D4" i="64"/>
  <c r="C4" i="64"/>
  <c r="B4" i="64"/>
  <c r="F33" i="18"/>
  <c r="F52" i="18" s="1"/>
  <c r="G33" i="18"/>
  <c r="G52" i="18" s="1"/>
  <c r="H33" i="18"/>
  <c r="H52" i="18" s="1"/>
  <c r="I33" i="18"/>
  <c r="I52" i="18" s="1"/>
  <c r="J33" i="18"/>
  <c r="J52" i="18" s="1"/>
  <c r="K33" i="18"/>
  <c r="K52" i="18" s="1"/>
  <c r="L33" i="18"/>
  <c r="L52" i="18" s="1"/>
  <c r="M33" i="18"/>
  <c r="M52" i="18" s="1"/>
  <c r="N33" i="18"/>
  <c r="N52" i="18" s="1"/>
  <c r="O33" i="18"/>
  <c r="O52" i="18" s="1"/>
  <c r="P33" i="18"/>
  <c r="P52" i="18" s="1"/>
  <c r="E33" i="18"/>
  <c r="R69" i="66" l="1"/>
  <c r="I68" i="67"/>
  <c r="C67" i="67"/>
  <c r="H77" i="67"/>
  <c r="D66" i="67"/>
  <c r="D74" i="67"/>
  <c r="D73" i="67"/>
  <c r="F72" i="67"/>
  <c r="J75" i="67"/>
  <c r="G70" i="67"/>
  <c r="E72" i="67"/>
  <c r="B75" i="67"/>
  <c r="H70" i="67"/>
  <c r="I77" i="67"/>
  <c r="G72" i="67"/>
  <c r="E67" i="67"/>
  <c r="F74" i="67"/>
  <c r="C70" i="67"/>
  <c r="D77" i="67"/>
  <c r="G67" i="67"/>
  <c r="H74" i="67"/>
  <c r="E70" i="67"/>
  <c r="F77" i="67"/>
  <c r="D72" i="67"/>
  <c r="G71" i="67"/>
  <c r="E66" i="67"/>
  <c r="F73" i="67"/>
  <c r="D68" i="67"/>
  <c r="K61" i="67"/>
  <c r="E75" i="67"/>
  <c r="K57" i="67"/>
  <c r="B71" i="67"/>
  <c r="C66" i="67"/>
  <c r="F68" i="67"/>
  <c r="G75" i="67"/>
  <c r="D71" i="67"/>
  <c r="B66" i="67"/>
  <c r="C73" i="67"/>
  <c r="D67" i="67"/>
  <c r="E74" i="67"/>
  <c r="C69" i="67"/>
  <c r="K62" i="67"/>
  <c r="D76" i="67"/>
  <c r="J71" i="67"/>
  <c r="J67" i="67"/>
  <c r="E69" i="67"/>
  <c r="F76" i="67"/>
  <c r="C72" i="67"/>
  <c r="J66" i="67"/>
  <c r="K60" i="67"/>
  <c r="B74" i="67"/>
  <c r="K53" i="67"/>
  <c r="B67" i="67"/>
  <c r="E73" i="67"/>
  <c r="C68" i="67"/>
  <c r="D75" i="67"/>
  <c r="K56" i="67"/>
  <c r="B70" i="67"/>
  <c r="K63" i="67"/>
  <c r="C77" i="67"/>
  <c r="I72" i="67"/>
  <c r="H69" i="67"/>
  <c r="D70" i="67"/>
  <c r="E77" i="67"/>
  <c r="B73" i="67"/>
  <c r="I67" i="67"/>
  <c r="J74" i="67"/>
  <c r="K55" i="67"/>
  <c r="B69" i="67"/>
  <c r="C76" i="67"/>
  <c r="J70" i="67"/>
  <c r="G66" i="67"/>
  <c r="H73" i="67"/>
  <c r="F71" i="67"/>
  <c r="C71" i="67"/>
  <c r="I66" i="67"/>
  <c r="J73" i="67"/>
  <c r="H68" i="67"/>
  <c r="I75" i="67"/>
  <c r="K54" i="67"/>
  <c r="B68" i="67"/>
  <c r="C75" i="67"/>
  <c r="J69" i="67"/>
  <c r="B77" i="67"/>
  <c r="I71" i="67"/>
  <c r="F67" i="67"/>
  <c r="G74" i="67"/>
  <c r="C74" i="67"/>
  <c r="B72" i="67"/>
  <c r="K58" i="67"/>
  <c r="H67" i="67"/>
  <c r="I74" i="67"/>
  <c r="G69" i="67"/>
  <c r="H76" i="67"/>
  <c r="J68" i="67"/>
  <c r="B76" i="67"/>
  <c r="I70" i="67"/>
  <c r="J77" i="67"/>
  <c r="H72" i="67"/>
  <c r="E68" i="67"/>
  <c r="F75" i="67"/>
  <c r="I76" i="67"/>
  <c r="J72" i="67"/>
  <c r="G68" i="67"/>
  <c r="H75" i="67"/>
  <c r="F70" i="67"/>
  <c r="G77" i="67"/>
  <c r="I69" i="67"/>
  <c r="J76" i="67"/>
  <c r="H71" i="67"/>
  <c r="K52" i="67"/>
  <c r="F66" i="67"/>
  <c r="K59" i="67"/>
  <c r="G73" i="67"/>
  <c r="D69" i="67"/>
  <c r="E76" i="67"/>
  <c r="H66" i="67"/>
  <c r="I73" i="67"/>
  <c r="F69" i="67"/>
  <c r="G76" i="67"/>
  <c r="E71" i="67"/>
  <c r="R73" i="66"/>
  <c r="V74" i="66"/>
  <c r="X77" i="66"/>
  <c r="R66" i="66"/>
  <c r="T67" i="66"/>
  <c r="T71" i="66"/>
  <c r="V71" i="66"/>
  <c r="Z69" i="66"/>
  <c r="Z73" i="66"/>
  <c r="K40" i="66"/>
  <c r="N40" i="66" s="1"/>
  <c r="R77" i="66"/>
  <c r="X70" i="66"/>
  <c r="AA38" i="65"/>
  <c r="AD38" i="65" s="1"/>
  <c r="Z76" i="66"/>
  <c r="T75" i="66"/>
  <c r="AA40" i="66"/>
  <c r="AD40" i="66" s="1"/>
  <c r="X69" i="66"/>
  <c r="R76" i="66"/>
  <c r="AA48" i="66"/>
  <c r="AD48" i="66" s="1"/>
  <c r="K46" i="66"/>
  <c r="N46" i="66" s="1"/>
  <c r="K42" i="66"/>
  <c r="N42" i="66" s="1"/>
  <c r="AA39" i="66"/>
  <c r="AD39" i="66" s="1"/>
  <c r="K47" i="66"/>
  <c r="N47" i="66" s="1"/>
  <c r="AA49" i="66"/>
  <c r="AD49" i="66" s="1"/>
  <c r="K49" i="66"/>
  <c r="N49" i="66" s="1"/>
  <c r="AA46" i="66"/>
  <c r="AD46" i="66" s="1"/>
  <c r="K44" i="66"/>
  <c r="N44" i="66" s="1"/>
  <c r="AA38" i="66"/>
  <c r="AD38" i="66" s="1"/>
  <c r="K41" i="66"/>
  <c r="N41" i="66" s="1"/>
  <c r="AA42" i="66"/>
  <c r="AD42" i="66" s="1"/>
  <c r="K43" i="66"/>
  <c r="N43" i="66" s="1"/>
  <c r="K45" i="66"/>
  <c r="N45" i="66" s="1"/>
  <c r="K38" i="66"/>
  <c r="N38" i="66" s="1"/>
  <c r="K39" i="66"/>
  <c r="N39" i="66" s="1"/>
  <c r="R68" i="66"/>
  <c r="K48" i="66"/>
  <c r="N48" i="66" s="1"/>
  <c r="AA45" i="66"/>
  <c r="AD45" i="66" s="1"/>
  <c r="AA44" i="66"/>
  <c r="AD44" i="66" s="1"/>
  <c r="B66" i="66"/>
  <c r="J73" i="66"/>
  <c r="AA41" i="66"/>
  <c r="AD41" i="66" s="1"/>
  <c r="AA47" i="66"/>
  <c r="AD47" i="66" s="1"/>
  <c r="AA43" i="66"/>
  <c r="AD43" i="66" s="1"/>
  <c r="Z77" i="66"/>
  <c r="AA38" i="64"/>
  <c r="AD38" i="64" s="1"/>
  <c r="X54" i="66"/>
  <c r="X68" i="66" s="1"/>
  <c r="H68" i="66"/>
  <c r="C76" i="66"/>
  <c r="S62" i="66"/>
  <c r="S76" i="66" s="1"/>
  <c r="V58" i="66"/>
  <c r="V72" i="66" s="1"/>
  <c r="F72" i="66"/>
  <c r="V59" i="66"/>
  <c r="V73" i="66" s="1"/>
  <c r="F73" i="66"/>
  <c r="X52" i="66"/>
  <c r="X66" i="66" s="1"/>
  <c r="H66" i="66"/>
  <c r="D68" i="66"/>
  <c r="T54" i="66"/>
  <c r="T68" i="66" s="1"/>
  <c r="I75" i="66"/>
  <c r="Y61" i="66"/>
  <c r="Y75" i="66" s="1"/>
  <c r="Z52" i="66"/>
  <c r="Z66" i="66" s="1"/>
  <c r="J66" i="66"/>
  <c r="W58" i="66"/>
  <c r="W72" i="66" s="1"/>
  <c r="G72" i="66"/>
  <c r="C72" i="66"/>
  <c r="S58" i="66"/>
  <c r="S72" i="66" s="1"/>
  <c r="C71" i="66"/>
  <c r="S57" i="66"/>
  <c r="S71" i="66" s="1"/>
  <c r="G70" i="66"/>
  <c r="W56" i="66"/>
  <c r="W70" i="66" s="1"/>
  <c r="T59" i="66"/>
  <c r="T73" i="66" s="1"/>
  <c r="D73" i="66"/>
  <c r="S63" i="66"/>
  <c r="S77" i="66" s="1"/>
  <c r="C77" i="66"/>
  <c r="E67" i="66"/>
  <c r="U53" i="66"/>
  <c r="U67" i="66" s="1"/>
  <c r="I69" i="66"/>
  <c r="Y55" i="66"/>
  <c r="Y69" i="66" s="1"/>
  <c r="D72" i="66"/>
  <c r="T58" i="66"/>
  <c r="T72" i="66" s="1"/>
  <c r="F75" i="66"/>
  <c r="V61" i="66"/>
  <c r="V75" i="66" s="1"/>
  <c r="V52" i="66"/>
  <c r="V66" i="66" s="1"/>
  <c r="F66" i="66"/>
  <c r="Y56" i="66"/>
  <c r="Y70" i="66" s="1"/>
  <c r="I70" i="66"/>
  <c r="I67" i="66"/>
  <c r="Y53" i="66"/>
  <c r="Y67" i="66" s="1"/>
  <c r="Y60" i="66"/>
  <c r="Y74" i="66" s="1"/>
  <c r="I74" i="66"/>
  <c r="I73" i="66"/>
  <c r="Y59" i="66"/>
  <c r="Y73" i="66" s="1"/>
  <c r="S60" i="66"/>
  <c r="S74" i="66" s="1"/>
  <c r="C74" i="66"/>
  <c r="C68" i="66"/>
  <c r="S54" i="66"/>
  <c r="S68" i="66" s="1"/>
  <c r="I76" i="66"/>
  <c r="Y62" i="66"/>
  <c r="Y76" i="66" s="1"/>
  <c r="Z60" i="66"/>
  <c r="Z74" i="66" s="1"/>
  <c r="J74" i="66"/>
  <c r="Z61" i="66"/>
  <c r="Z75" i="66" s="1"/>
  <c r="J75" i="66"/>
  <c r="E70" i="66"/>
  <c r="U56" i="66"/>
  <c r="U70" i="66" s="1"/>
  <c r="T56" i="66"/>
  <c r="T70" i="66" s="1"/>
  <c r="D70" i="66"/>
  <c r="E76" i="66"/>
  <c r="U62" i="66"/>
  <c r="U76" i="66" s="1"/>
  <c r="S52" i="66"/>
  <c r="S66" i="66" s="1"/>
  <c r="C66" i="66"/>
  <c r="Z53" i="66"/>
  <c r="Z67" i="66" s="1"/>
  <c r="J67" i="66"/>
  <c r="E75" i="66"/>
  <c r="U61" i="66"/>
  <c r="U75" i="66" s="1"/>
  <c r="C67" i="66"/>
  <c r="S53" i="66"/>
  <c r="S67" i="66" s="1"/>
  <c r="J68" i="66"/>
  <c r="Z54" i="66"/>
  <c r="Z68" i="66" s="1"/>
  <c r="H73" i="66"/>
  <c r="X59" i="66"/>
  <c r="X73" i="66" s="1"/>
  <c r="X62" i="66"/>
  <c r="X76" i="66" s="1"/>
  <c r="H76" i="66"/>
  <c r="E66" i="66"/>
  <c r="U52" i="66"/>
  <c r="U66" i="66" s="1"/>
  <c r="S55" i="66"/>
  <c r="S69" i="66" s="1"/>
  <c r="C69" i="66"/>
  <c r="G71" i="66"/>
  <c r="W57" i="66"/>
  <c r="W71" i="66" s="1"/>
  <c r="R60" i="66"/>
  <c r="R74" i="66" s="1"/>
  <c r="B74" i="66"/>
  <c r="E72" i="66"/>
  <c r="U58" i="66"/>
  <c r="U72" i="66" s="1"/>
  <c r="W54" i="66"/>
  <c r="W68" i="66" s="1"/>
  <c r="G68" i="66"/>
  <c r="U55" i="66"/>
  <c r="U69" i="66" s="1"/>
  <c r="E69" i="66"/>
  <c r="G74" i="66"/>
  <c r="W60" i="66"/>
  <c r="W74" i="66" s="1"/>
  <c r="T63" i="66"/>
  <c r="T77" i="66" s="1"/>
  <c r="D77" i="66"/>
  <c r="G73" i="66"/>
  <c r="W59" i="66"/>
  <c r="W73" i="66" s="1"/>
  <c r="I77" i="66"/>
  <c r="Y63" i="66"/>
  <c r="Y77" i="66" s="1"/>
  <c r="T52" i="66"/>
  <c r="T66" i="66" s="1"/>
  <c r="D66" i="66"/>
  <c r="J72" i="66"/>
  <c r="Z58" i="66"/>
  <c r="Z72" i="66" s="1"/>
  <c r="H75" i="66"/>
  <c r="X61" i="66"/>
  <c r="X75" i="66" s="1"/>
  <c r="I68" i="66"/>
  <c r="Y54" i="66"/>
  <c r="Y68" i="66" s="1"/>
  <c r="V55" i="66"/>
  <c r="V69" i="66" s="1"/>
  <c r="F69" i="66"/>
  <c r="H67" i="66"/>
  <c r="X53" i="66"/>
  <c r="X67" i="66" s="1"/>
  <c r="V54" i="66"/>
  <c r="V68" i="66" s="1"/>
  <c r="F68" i="66"/>
  <c r="I72" i="66"/>
  <c r="Y58" i="66"/>
  <c r="Y72" i="66" s="1"/>
  <c r="Z57" i="66"/>
  <c r="Z71" i="66" s="1"/>
  <c r="J71" i="66"/>
  <c r="X58" i="66"/>
  <c r="X72" i="66" s="1"/>
  <c r="H72" i="66"/>
  <c r="C75" i="66"/>
  <c r="S61" i="66"/>
  <c r="S75" i="66" s="1"/>
  <c r="F67" i="66"/>
  <c r="V53" i="66"/>
  <c r="V67" i="66" s="1"/>
  <c r="G77" i="66"/>
  <c r="W63" i="66"/>
  <c r="W77" i="66" s="1"/>
  <c r="G75" i="66"/>
  <c r="W61" i="66"/>
  <c r="W75" i="66" s="1"/>
  <c r="V56" i="66"/>
  <c r="V70" i="66" s="1"/>
  <c r="F70" i="66"/>
  <c r="X60" i="66"/>
  <c r="X74" i="66" s="1"/>
  <c r="H74" i="66"/>
  <c r="S59" i="66"/>
  <c r="S73" i="66" s="1"/>
  <c r="C73" i="66"/>
  <c r="E71" i="66"/>
  <c r="U57" i="66"/>
  <c r="U71" i="66" s="1"/>
  <c r="Y52" i="66"/>
  <c r="Y66" i="66" s="1"/>
  <c r="I66" i="66"/>
  <c r="V63" i="66"/>
  <c r="V77" i="66" s="1"/>
  <c r="F77" i="66"/>
  <c r="E74" i="66"/>
  <c r="U60" i="66"/>
  <c r="U74" i="66" s="1"/>
  <c r="U63" i="66"/>
  <c r="U77" i="66" s="1"/>
  <c r="E77" i="66"/>
  <c r="G67" i="66"/>
  <c r="W53" i="66"/>
  <c r="W67" i="66" s="1"/>
  <c r="E68" i="66"/>
  <c r="U54" i="66"/>
  <c r="U68" i="66" s="1"/>
  <c r="S56" i="66"/>
  <c r="S70" i="66" s="1"/>
  <c r="C70" i="66"/>
  <c r="I71" i="66"/>
  <c r="Y57" i="66"/>
  <c r="Y71" i="66" s="1"/>
  <c r="T60" i="66"/>
  <c r="T74" i="66" s="1"/>
  <c r="D74" i="66"/>
  <c r="R56" i="66"/>
  <c r="R70" i="66" s="1"/>
  <c r="B70" i="66"/>
  <c r="D76" i="66"/>
  <c r="T62" i="66"/>
  <c r="T76" i="66" s="1"/>
  <c r="G69" i="66"/>
  <c r="W55" i="66"/>
  <c r="W69" i="66" s="1"/>
  <c r="W62" i="66"/>
  <c r="W76" i="66" s="1"/>
  <c r="G76" i="66"/>
  <c r="H71" i="66"/>
  <c r="X57" i="66"/>
  <c r="X71" i="66" s="1"/>
  <c r="V62" i="66"/>
  <c r="V76" i="66" s="1"/>
  <c r="F76" i="66"/>
  <c r="G66" i="66"/>
  <c r="W52" i="66"/>
  <c r="W66" i="66" s="1"/>
  <c r="T55" i="66"/>
  <c r="T69" i="66" s="1"/>
  <c r="D69" i="66"/>
  <c r="Z56" i="66"/>
  <c r="Z70" i="66" s="1"/>
  <c r="J70" i="66"/>
  <c r="U59" i="66"/>
  <c r="U73" i="66" s="1"/>
  <c r="E73" i="66"/>
  <c r="B72" i="66"/>
  <c r="R58" i="66"/>
  <c r="R72" i="66" s="1"/>
  <c r="D76" i="65"/>
  <c r="T62" i="65"/>
  <c r="T76" i="65" s="1"/>
  <c r="F67" i="65"/>
  <c r="V53" i="65"/>
  <c r="V67" i="65" s="1"/>
  <c r="F75" i="65"/>
  <c r="V61" i="65"/>
  <c r="V75" i="65" s="1"/>
  <c r="R59" i="65"/>
  <c r="R73" i="65" s="1"/>
  <c r="B73" i="65"/>
  <c r="Z63" i="65"/>
  <c r="Z77" i="65" s="1"/>
  <c r="J77" i="65"/>
  <c r="D68" i="65"/>
  <c r="T54" i="65"/>
  <c r="T68" i="65" s="1"/>
  <c r="X52" i="65"/>
  <c r="X66" i="65" s="1"/>
  <c r="H66" i="65"/>
  <c r="D72" i="65"/>
  <c r="T58" i="65"/>
  <c r="T72" i="65" s="1"/>
  <c r="X60" i="65"/>
  <c r="X74" i="65" s="1"/>
  <c r="H74" i="65"/>
  <c r="F71" i="65"/>
  <c r="V57" i="65"/>
  <c r="V71" i="65" s="1"/>
  <c r="X56" i="65"/>
  <c r="X70" i="65" s="1"/>
  <c r="H70" i="65"/>
  <c r="R55" i="65"/>
  <c r="R69" i="65" s="1"/>
  <c r="B69" i="65"/>
  <c r="K38" i="65"/>
  <c r="AA39" i="65"/>
  <c r="AD39" i="65" s="1"/>
  <c r="E54" i="65"/>
  <c r="J57" i="65"/>
  <c r="E62" i="65"/>
  <c r="F54" i="65"/>
  <c r="J58" i="65"/>
  <c r="F62" i="65"/>
  <c r="J59" i="65"/>
  <c r="B63" i="65"/>
  <c r="I52" i="65"/>
  <c r="C53" i="65"/>
  <c r="I55" i="65"/>
  <c r="F58" i="65"/>
  <c r="D60" i="65"/>
  <c r="I63" i="65"/>
  <c r="E52" i="65"/>
  <c r="C54" i="65"/>
  <c r="H57" i="65"/>
  <c r="F59" i="65"/>
  <c r="E60" i="65"/>
  <c r="D61" i="65"/>
  <c r="C62" i="65"/>
  <c r="K42" i="65"/>
  <c r="N42" i="65" s="1"/>
  <c r="AA42" i="65"/>
  <c r="AD42" i="65" s="1"/>
  <c r="AA46" i="65"/>
  <c r="AD46" i="65" s="1"/>
  <c r="G52" i="65"/>
  <c r="C56" i="65"/>
  <c r="I58" i="65"/>
  <c r="K39" i="65"/>
  <c r="K47" i="65"/>
  <c r="N47" i="65" s="1"/>
  <c r="D52" i="65"/>
  <c r="J54" i="65"/>
  <c r="E59" i="65"/>
  <c r="C61" i="65"/>
  <c r="J62" i="65"/>
  <c r="D53" i="65"/>
  <c r="I56" i="65"/>
  <c r="G58" i="65"/>
  <c r="F52" i="65"/>
  <c r="E53" i="65"/>
  <c r="C55" i="65"/>
  <c r="B56" i="65"/>
  <c r="J56" i="65"/>
  <c r="I57" i="65"/>
  <c r="H58" i="65"/>
  <c r="G59" i="65"/>
  <c r="F60" i="65"/>
  <c r="E61" i="65"/>
  <c r="C63" i="65"/>
  <c r="AA47" i="65"/>
  <c r="AD47" i="65" s="1"/>
  <c r="R57" i="65"/>
  <c r="R71" i="65" s="1"/>
  <c r="B71" i="65"/>
  <c r="D63" i="65"/>
  <c r="J55" i="65"/>
  <c r="D56" i="65"/>
  <c r="I59" i="65"/>
  <c r="E63" i="65"/>
  <c r="H53" i="65"/>
  <c r="F55" i="65"/>
  <c r="D57" i="65"/>
  <c r="I60" i="65"/>
  <c r="G62" i="65"/>
  <c r="K44" i="65"/>
  <c r="N44" i="65" s="1"/>
  <c r="G60" i="65"/>
  <c r="G53" i="65"/>
  <c r="K48" i="65"/>
  <c r="N48" i="65" s="1"/>
  <c r="AA48" i="65"/>
  <c r="AD48" i="65" s="1"/>
  <c r="B52" i="65"/>
  <c r="J52" i="65"/>
  <c r="I53" i="65"/>
  <c r="H54" i="65"/>
  <c r="G55" i="65"/>
  <c r="F56" i="65"/>
  <c r="E57" i="65"/>
  <c r="C59" i="65"/>
  <c r="B60" i="65"/>
  <c r="J60" i="65"/>
  <c r="I61" i="65"/>
  <c r="H62" i="65"/>
  <c r="G63" i="65"/>
  <c r="D55" i="65"/>
  <c r="H59" i="65"/>
  <c r="C57" i="65"/>
  <c r="G61" i="65"/>
  <c r="G54" i="65"/>
  <c r="E56" i="65"/>
  <c r="C58" i="65"/>
  <c r="H61" i="65"/>
  <c r="F63" i="65"/>
  <c r="AA40" i="65"/>
  <c r="AD40" i="65" s="1"/>
  <c r="C52" i="65"/>
  <c r="B53" i="65"/>
  <c r="J53" i="65"/>
  <c r="I54" i="65"/>
  <c r="H55" i="65"/>
  <c r="G56" i="65"/>
  <c r="E58" i="65"/>
  <c r="D59" i="65"/>
  <c r="C60" i="65"/>
  <c r="B61" i="65"/>
  <c r="J61" i="65"/>
  <c r="I62" i="65"/>
  <c r="H63" i="65"/>
  <c r="K41" i="65"/>
  <c r="N41" i="65" s="1"/>
  <c r="AA41" i="65"/>
  <c r="AA45" i="65"/>
  <c r="AD45" i="65" s="1"/>
  <c r="K49" i="65"/>
  <c r="N49" i="65" s="1"/>
  <c r="AA44" i="65"/>
  <c r="AD44" i="65" s="1"/>
  <c r="K45" i="65"/>
  <c r="N45" i="65" s="1"/>
  <c r="K43" i="65"/>
  <c r="N43" i="65" s="1"/>
  <c r="AA43" i="65"/>
  <c r="AD43" i="65" s="1"/>
  <c r="E55" i="65"/>
  <c r="B58" i="65"/>
  <c r="AA49" i="65"/>
  <c r="AD49" i="65" s="1"/>
  <c r="B54" i="65"/>
  <c r="G57" i="65"/>
  <c r="B62" i="65"/>
  <c r="K40" i="65"/>
  <c r="N40" i="65" s="1"/>
  <c r="K46" i="65"/>
  <c r="N46" i="65" s="1"/>
  <c r="T97" i="65"/>
  <c r="AA43" i="64"/>
  <c r="AD43" i="64" s="1"/>
  <c r="AA45" i="64"/>
  <c r="AD45" i="64" s="1"/>
  <c r="B68" i="64"/>
  <c r="R54" i="64"/>
  <c r="R68" i="64" s="1"/>
  <c r="C61" i="64"/>
  <c r="AA44" i="64"/>
  <c r="AD44" i="64" s="1"/>
  <c r="D53" i="64"/>
  <c r="B72" i="64"/>
  <c r="R58" i="64"/>
  <c r="R72" i="64" s="1"/>
  <c r="B76" i="64"/>
  <c r="R62" i="64"/>
  <c r="R76" i="64" s="1"/>
  <c r="C21" i="64"/>
  <c r="D21" i="64" s="1"/>
  <c r="B52" i="64"/>
  <c r="D58" i="64"/>
  <c r="K47" i="64"/>
  <c r="N47" i="64" s="1"/>
  <c r="K45" i="64"/>
  <c r="N45" i="64" s="1"/>
  <c r="AA49" i="64"/>
  <c r="AD49" i="64" s="1"/>
  <c r="B53" i="64"/>
  <c r="B61" i="64"/>
  <c r="K38" i="64"/>
  <c r="K48" i="64"/>
  <c r="N48" i="64" s="1"/>
  <c r="D56" i="64"/>
  <c r="K40" i="64"/>
  <c r="N40" i="64" s="1"/>
  <c r="AA40" i="64"/>
  <c r="AD40" i="64" s="1"/>
  <c r="AA48" i="64"/>
  <c r="AD48" i="64" s="1"/>
  <c r="AA46" i="64"/>
  <c r="AD46" i="64" s="1"/>
  <c r="K41" i="64"/>
  <c r="N41" i="64" s="1"/>
  <c r="K49" i="64"/>
  <c r="N49" i="64" s="1"/>
  <c r="C62" i="64"/>
  <c r="B63" i="64"/>
  <c r="K42" i="64"/>
  <c r="N42" i="64" s="1"/>
  <c r="B59" i="64"/>
  <c r="B60" i="64"/>
  <c r="AA42" i="64"/>
  <c r="AD42" i="64" s="1"/>
  <c r="B55" i="64"/>
  <c r="D54" i="64"/>
  <c r="B56" i="64"/>
  <c r="D62" i="64"/>
  <c r="K39" i="64"/>
  <c r="N39" i="64" s="1"/>
  <c r="AA39" i="64"/>
  <c r="AA47" i="64"/>
  <c r="AD47" i="64" s="1"/>
  <c r="K43" i="64"/>
  <c r="N43" i="64" s="1"/>
  <c r="K46" i="64"/>
  <c r="N46" i="64" s="1"/>
  <c r="AA41" i="64"/>
  <c r="AD41" i="64" s="1"/>
  <c r="C56" i="64"/>
  <c r="B57" i="64"/>
  <c r="K44" i="64"/>
  <c r="N44" i="64" s="1"/>
  <c r="B89" i="67" l="1"/>
  <c r="B86" i="67"/>
  <c r="B82" i="67"/>
  <c r="B83" i="67"/>
  <c r="B88" i="67"/>
  <c r="B91" i="67"/>
  <c r="B80" i="67"/>
  <c r="B84" i="67"/>
  <c r="B90" i="67"/>
  <c r="B87" i="67"/>
  <c r="B81" i="67"/>
  <c r="B85" i="67"/>
  <c r="L45" i="66"/>
  <c r="L48" i="66"/>
  <c r="L49" i="66"/>
  <c r="B79" i="66"/>
  <c r="L40" i="66"/>
  <c r="L41" i="66"/>
  <c r="L42" i="66"/>
  <c r="L43" i="66"/>
  <c r="L44" i="66"/>
  <c r="L38" i="66"/>
  <c r="L46" i="66"/>
  <c r="L39" i="66"/>
  <c r="L47" i="66"/>
  <c r="AB40" i="66"/>
  <c r="AB48" i="66"/>
  <c r="AB38" i="66"/>
  <c r="AB41" i="66"/>
  <c r="AB49" i="66"/>
  <c r="R79" i="66"/>
  <c r="AB44" i="66"/>
  <c r="AB45" i="66"/>
  <c r="AB46" i="66"/>
  <c r="AB39" i="66"/>
  <c r="AB42" i="66"/>
  <c r="AB47" i="66"/>
  <c r="AB43" i="66"/>
  <c r="K75" i="66"/>
  <c r="K73" i="66"/>
  <c r="AA69" i="66"/>
  <c r="AA73" i="66"/>
  <c r="AA68" i="66"/>
  <c r="K76" i="66"/>
  <c r="K71" i="66"/>
  <c r="AA66" i="66"/>
  <c r="AA76" i="66"/>
  <c r="AA67" i="66"/>
  <c r="AA77" i="66"/>
  <c r="K68" i="66"/>
  <c r="K66" i="66"/>
  <c r="K67" i="66"/>
  <c r="K77" i="66"/>
  <c r="K69" i="66"/>
  <c r="AA72" i="66"/>
  <c r="AA75" i="66"/>
  <c r="K74" i="66"/>
  <c r="AA70" i="66"/>
  <c r="AA71" i="66"/>
  <c r="K72" i="66"/>
  <c r="AA74" i="66"/>
  <c r="K70" i="66"/>
  <c r="AD41" i="65"/>
  <c r="AB45" i="65"/>
  <c r="AB42" i="65"/>
  <c r="N39" i="65"/>
  <c r="B79" i="65"/>
  <c r="R60" i="65"/>
  <c r="R74" i="65" s="1"/>
  <c r="B74" i="65"/>
  <c r="G71" i="65"/>
  <c r="W57" i="65"/>
  <c r="W71" i="65" s="1"/>
  <c r="H77" i="65"/>
  <c r="X63" i="65"/>
  <c r="X77" i="65" s="1"/>
  <c r="H75" i="65"/>
  <c r="X61" i="65"/>
  <c r="X75" i="65" s="1"/>
  <c r="E71" i="65"/>
  <c r="U57" i="65"/>
  <c r="U71" i="65" s="1"/>
  <c r="Y60" i="65"/>
  <c r="Y74" i="65" s="1"/>
  <c r="I74" i="65"/>
  <c r="J76" i="65"/>
  <c r="Z62" i="65"/>
  <c r="Z76" i="65" s="1"/>
  <c r="E66" i="65"/>
  <c r="U52" i="65"/>
  <c r="U66" i="65" s="1"/>
  <c r="AB46" i="65"/>
  <c r="B68" i="65"/>
  <c r="R54" i="65"/>
  <c r="R68" i="65" s="1"/>
  <c r="I76" i="65"/>
  <c r="Y62" i="65"/>
  <c r="Y76" i="65" s="1"/>
  <c r="I68" i="65"/>
  <c r="Y54" i="65"/>
  <c r="Y68" i="65" s="1"/>
  <c r="C72" i="65"/>
  <c r="S58" i="65"/>
  <c r="S72" i="65" s="1"/>
  <c r="V56" i="65"/>
  <c r="V70" i="65" s="1"/>
  <c r="F70" i="65"/>
  <c r="T57" i="65"/>
  <c r="T71" i="65" s="1"/>
  <c r="D71" i="65"/>
  <c r="R79" i="65"/>
  <c r="R56" i="65"/>
  <c r="R70" i="65" s="1"/>
  <c r="B70" i="65"/>
  <c r="C75" i="65"/>
  <c r="S61" i="65"/>
  <c r="S75" i="65" s="1"/>
  <c r="I72" i="65"/>
  <c r="Y58" i="65"/>
  <c r="Y72" i="65" s="1"/>
  <c r="Z59" i="65"/>
  <c r="Z73" i="65" s="1"/>
  <c r="J73" i="65"/>
  <c r="AB41" i="65"/>
  <c r="H73" i="65"/>
  <c r="X59" i="65"/>
  <c r="X73" i="65" s="1"/>
  <c r="H69" i="65"/>
  <c r="X55" i="65"/>
  <c r="X69" i="65" s="1"/>
  <c r="Z55" i="65"/>
  <c r="Z69" i="65" s="1"/>
  <c r="J69" i="65"/>
  <c r="Z56" i="65"/>
  <c r="Z70" i="65" s="1"/>
  <c r="J70" i="65"/>
  <c r="R63" i="65"/>
  <c r="R77" i="65" s="1"/>
  <c r="B77" i="65"/>
  <c r="AB47" i="65"/>
  <c r="Z61" i="65"/>
  <c r="Z75" i="65" s="1"/>
  <c r="J75" i="65"/>
  <c r="Z53" i="65"/>
  <c r="Z67" i="65" s="1"/>
  <c r="J67" i="65"/>
  <c r="E70" i="65"/>
  <c r="U56" i="65"/>
  <c r="U70" i="65" s="1"/>
  <c r="G77" i="65"/>
  <c r="W63" i="65"/>
  <c r="W77" i="65" s="1"/>
  <c r="G69" i="65"/>
  <c r="W55" i="65"/>
  <c r="W69" i="65" s="1"/>
  <c r="G67" i="65"/>
  <c r="W53" i="65"/>
  <c r="W67" i="65" s="1"/>
  <c r="V55" i="65"/>
  <c r="V69" i="65" s="1"/>
  <c r="F69" i="65"/>
  <c r="T63" i="65"/>
  <c r="T77" i="65" s="1"/>
  <c r="D77" i="65"/>
  <c r="S63" i="65"/>
  <c r="S77" i="65" s="1"/>
  <c r="C77" i="65"/>
  <c r="S55" i="65"/>
  <c r="S69" i="65" s="1"/>
  <c r="C69" i="65"/>
  <c r="U59" i="65"/>
  <c r="U73" i="65" s="1"/>
  <c r="E73" i="65"/>
  <c r="S56" i="65"/>
  <c r="S70" i="65" s="1"/>
  <c r="C70" i="65"/>
  <c r="C76" i="65"/>
  <c r="S62" i="65"/>
  <c r="S76" i="65" s="1"/>
  <c r="I77" i="65"/>
  <c r="Y63" i="65"/>
  <c r="Y77" i="65" s="1"/>
  <c r="V62" i="65"/>
  <c r="V76" i="65" s="1"/>
  <c r="F76" i="65"/>
  <c r="N38" i="65"/>
  <c r="L49" i="65"/>
  <c r="L48" i="65"/>
  <c r="L47" i="65"/>
  <c r="L46" i="65"/>
  <c r="L45" i="65"/>
  <c r="L44" i="65"/>
  <c r="L43" i="65"/>
  <c r="L42" i="65"/>
  <c r="L41" i="65"/>
  <c r="L40" i="65"/>
  <c r="L38" i="65"/>
  <c r="L39" i="65"/>
  <c r="AB48" i="65"/>
  <c r="R52" i="65"/>
  <c r="R66" i="65" s="1"/>
  <c r="B66" i="65"/>
  <c r="B72" i="65"/>
  <c r="R58" i="65"/>
  <c r="R72" i="65" s="1"/>
  <c r="R61" i="65"/>
  <c r="R75" i="65" s="1"/>
  <c r="B75" i="65"/>
  <c r="W54" i="65"/>
  <c r="W68" i="65" s="1"/>
  <c r="G68" i="65"/>
  <c r="X54" i="65"/>
  <c r="X68" i="65" s="1"/>
  <c r="H68" i="65"/>
  <c r="H67" i="65"/>
  <c r="X53" i="65"/>
  <c r="X67" i="65" s="1"/>
  <c r="E75" i="65"/>
  <c r="U61" i="65"/>
  <c r="U75" i="65" s="1"/>
  <c r="J68" i="65"/>
  <c r="Z54" i="65"/>
  <c r="Z68" i="65" s="1"/>
  <c r="T61" i="65"/>
  <c r="T75" i="65" s="1"/>
  <c r="D75" i="65"/>
  <c r="U55" i="65"/>
  <c r="U69" i="65" s="1"/>
  <c r="E69" i="65"/>
  <c r="S60" i="65"/>
  <c r="S74" i="65" s="1"/>
  <c r="C74" i="65"/>
  <c r="S52" i="65"/>
  <c r="S66" i="65" s="1"/>
  <c r="C66" i="65"/>
  <c r="G75" i="65"/>
  <c r="W61" i="65"/>
  <c r="W75" i="65" s="1"/>
  <c r="I75" i="65"/>
  <c r="Y61" i="65"/>
  <c r="Y75" i="65" s="1"/>
  <c r="I67" i="65"/>
  <c r="Y53" i="65"/>
  <c r="Y67" i="65" s="1"/>
  <c r="V60" i="65"/>
  <c r="V74" i="65" s="1"/>
  <c r="F74" i="65"/>
  <c r="V52" i="65"/>
  <c r="V66" i="65" s="1"/>
  <c r="F66" i="65"/>
  <c r="T52" i="65"/>
  <c r="T66" i="65" s="1"/>
  <c r="D66" i="65"/>
  <c r="E74" i="65"/>
  <c r="U60" i="65"/>
  <c r="U74" i="65" s="1"/>
  <c r="V58" i="65"/>
  <c r="V72" i="65" s="1"/>
  <c r="F72" i="65"/>
  <c r="V54" i="65"/>
  <c r="V68" i="65" s="1"/>
  <c r="F68" i="65"/>
  <c r="AB44" i="65"/>
  <c r="R53" i="65"/>
  <c r="R67" i="65" s="1"/>
  <c r="B67" i="65"/>
  <c r="X62" i="65"/>
  <c r="X76" i="65" s="1"/>
  <c r="H76" i="65"/>
  <c r="G74" i="65"/>
  <c r="W60" i="65"/>
  <c r="W74" i="65" s="1"/>
  <c r="E67" i="65"/>
  <c r="U53" i="65"/>
  <c r="U67" i="65" s="1"/>
  <c r="G66" i="65"/>
  <c r="W52" i="65"/>
  <c r="W66" i="65" s="1"/>
  <c r="T60" i="65"/>
  <c r="T74" i="65" s="1"/>
  <c r="D74" i="65"/>
  <c r="J72" i="65"/>
  <c r="Z58" i="65"/>
  <c r="Z72" i="65" s="1"/>
  <c r="AB43" i="65"/>
  <c r="T59" i="65"/>
  <c r="T73" i="65" s="1"/>
  <c r="D73" i="65"/>
  <c r="C71" i="65"/>
  <c r="S57" i="65"/>
  <c r="S71" i="65" s="1"/>
  <c r="Z60" i="65"/>
  <c r="Z74" i="65" s="1"/>
  <c r="J74" i="65"/>
  <c r="Z52" i="65"/>
  <c r="Z66" i="65" s="1"/>
  <c r="J66" i="65"/>
  <c r="U63" i="65"/>
  <c r="U77" i="65" s="1"/>
  <c r="E77" i="65"/>
  <c r="G73" i="65"/>
  <c r="W59" i="65"/>
  <c r="W73" i="65" s="1"/>
  <c r="W58" i="65"/>
  <c r="W72" i="65" s="1"/>
  <c r="G72" i="65"/>
  <c r="V59" i="65"/>
  <c r="V73" i="65" s="1"/>
  <c r="F73" i="65"/>
  <c r="I69" i="65"/>
  <c r="Y55" i="65"/>
  <c r="Y69" i="65" s="1"/>
  <c r="E76" i="65"/>
  <c r="U62" i="65"/>
  <c r="U76" i="65" s="1"/>
  <c r="AB38" i="65"/>
  <c r="AB39" i="65"/>
  <c r="E72" i="65"/>
  <c r="U58" i="65"/>
  <c r="U72" i="65" s="1"/>
  <c r="I73" i="65"/>
  <c r="Y59" i="65"/>
  <c r="Y73" i="65" s="1"/>
  <c r="X58" i="65"/>
  <c r="X72" i="65" s="1"/>
  <c r="H72" i="65"/>
  <c r="Y56" i="65"/>
  <c r="Y70" i="65" s="1"/>
  <c r="I70" i="65"/>
  <c r="H71" i="65"/>
  <c r="X57" i="65"/>
  <c r="X71" i="65" s="1"/>
  <c r="C67" i="65"/>
  <c r="S53" i="65"/>
  <c r="S67" i="65" s="1"/>
  <c r="Z57" i="65"/>
  <c r="Z71" i="65" s="1"/>
  <c r="J71" i="65"/>
  <c r="B76" i="65"/>
  <c r="R62" i="65"/>
  <c r="R76" i="65" s="1"/>
  <c r="G70" i="65"/>
  <c r="W56" i="65"/>
  <c r="W70" i="65" s="1"/>
  <c r="V63" i="65"/>
  <c r="V77" i="65" s="1"/>
  <c r="F77" i="65"/>
  <c r="T55" i="65"/>
  <c r="T69" i="65" s="1"/>
  <c r="D69" i="65"/>
  <c r="S59" i="65"/>
  <c r="S73" i="65" s="1"/>
  <c r="C73" i="65"/>
  <c r="W62" i="65"/>
  <c r="W76" i="65" s="1"/>
  <c r="G76" i="65"/>
  <c r="T56" i="65"/>
  <c r="T70" i="65" s="1"/>
  <c r="D70" i="65"/>
  <c r="I71" i="65"/>
  <c r="Y57" i="65"/>
  <c r="Y71" i="65" s="1"/>
  <c r="T53" i="65"/>
  <c r="T67" i="65" s="1"/>
  <c r="D67" i="65"/>
  <c r="C68" i="65"/>
  <c r="S54" i="65"/>
  <c r="S68" i="65" s="1"/>
  <c r="Y52" i="65"/>
  <c r="Y66" i="65" s="1"/>
  <c r="I66" i="65"/>
  <c r="E68" i="65"/>
  <c r="U54" i="65"/>
  <c r="U68" i="65" s="1"/>
  <c r="AB40" i="65"/>
  <c r="AB49" i="65"/>
  <c r="N38" i="64"/>
  <c r="L49" i="64"/>
  <c r="L48" i="64"/>
  <c r="L47" i="64"/>
  <c r="L46" i="64"/>
  <c r="L45" i="64"/>
  <c r="L44" i="64"/>
  <c r="L43" i="64"/>
  <c r="L42" i="64"/>
  <c r="L41" i="64"/>
  <c r="L40" i="64"/>
  <c r="L39" i="64"/>
  <c r="L38" i="64"/>
  <c r="B79" i="64"/>
  <c r="AD39" i="64"/>
  <c r="R79" i="64"/>
  <c r="AB43" i="64"/>
  <c r="AB42" i="64"/>
  <c r="AB49" i="64"/>
  <c r="AB41" i="64"/>
  <c r="AB48" i="64"/>
  <c r="AB40" i="64"/>
  <c r="AB47" i="64"/>
  <c r="AB39" i="64"/>
  <c r="AB46" i="64"/>
  <c r="AB38" i="64"/>
  <c r="AB45" i="64"/>
  <c r="AB44" i="64"/>
  <c r="S56" i="64"/>
  <c r="S70" i="64" s="1"/>
  <c r="C70" i="64"/>
  <c r="D76" i="64"/>
  <c r="T62" i="64"/>
  <c r="T76" i="64" s="1"/>
  <c r="D57" i="64"/>
  <c r="E21" i="64"/>
  <c r="D55" i="64"/>
  <c r="B69" i="64"/>
  <c r="R55" i="64"/>
  <c r="R69" i="64" s="1"/>
  <c r="R53" i="64"/>
  <c r="R67" i="64" s="1"/>
  <c r="B67" i="64"/>
  <c r="D60" i="64"/>
  <c r="C52" i="64"/>
  <c r="D61" i="64"/>
  <c r="C53" i="64"/>
  <c r="D70" i="64"/>
  <c r="T56" i="64"/>
  <c r="T70" i="64" s="1"/>
  <c r="C76" i="64"/>
  <c r="S62" i="64"/>
  <c r="S76" i="64" s="1"/>
  <c r="C63" i="64"/>
  <c r="R59" i="64"/>
  <c r="R73" i="64" s="1"/>
  <c r="B73" i="64"/>
  <c r="D63" i="64"/>
  <c r="C54" i="64"/>
  <c r="R61" i="64"/>
  <c r="R75" i="64" s="1"/>
  <c r="B75" i="64"/>
  <c r="C55" i="64"/>
  <c r="B71" i="64"/>
  <c r="R57" i="64"/>
  <c r="R71" i="64" s="1"/>
  <c r="C60" i="64"/>
  <c r="B77" i="64"/>
  <c r="R63" i="64"/>
  <c r="R77" i="64" s="1"/>
  <c r="R60" i="64"/>
  <c r="R74" i="64" s="1"/>
  <c r="B74" i="64"/>
  <c r="C58" i="64"/>
  <c r="R56" i="64"/>
  <c r="R70" i="64" s="1"/>
  <c r="B70" i="64"/>
  <c r="D52" i="64"/>
  <c r="D59" i="64"/>
  <c r="C57" i="64"/>
  <c r="D72" i="64"/>
  <c r="T58" i="64"/>
  <c r="T72" i="64" s="1"/>
  <c r="C75" i="64"/>
  <c r="S61" i="64"/>
  <c r="S75" i="64" s="1"/>
  <c r="R52" i="64"/>
  <c r="R66" i="64" s="1"/>
  <c r="B66" i="64"/>
  <c r="D67" i="64"/>
  <c r="T53" i="64"/>
  <c r="T67" i="64" s="1"/>
  <c r="C59" i="64"/>
  <c r="D68" i="64"/>
  <c r="T54" i="64"/>
  <c r="T68" i="64" s="1"/>
  <c r="B94" i="67" l="1"/>
  <c r="B97" i="67" s="1"/>
  <c r="B92" i="67"/>
  <c r="B84" i="66"/>
  <c r="B90" i="66"/>
  <c r="B91" i="66"/>
  <c r="B86" i="66"/>
  <c r="B85" i="66"/>
  <c r="B93" i="66"/>
  <c r="B87" i="66"/>
  <c r="B88" i="66"/>
  <c r="B83" i="66"/>
  <c r="B92" i="66"/>
  <c r="B89" i="66"/>
  <c r="B82" i="66"/>
  <c r="R86" i="66"/>
  <c r="R85" i="66"/>
  <c r="R87" i="66"/>
  <c r="R84" i="66"/>
  <c r="R93" i="66"/>
  <c r="R91" i="66"/>
  <c r="R83" i="66"/>
  <c r="R88" i="66"/>
  <c r="R92" i="66"/>
  <c r="R89" i="66"/>
  <c r="R82" i="66"/>
  <c r="R90" i="66"/>
  <c r="AA73" i="65"/>
  <c r="R89" i="65" s="1"/>
  <c r="K71" i="65"/>
  <c r="B87" i="65" s="1"/>
  <c r="AA71" i="65"/>
  <c r="R87" i="65" s="1"/>
  <c r="AA69" i="65"/>
  <c r="R85" i="65" s="1"/>
  <c r="K68" i="65"/>
  <c r="B84" i="65" s="1"/>
  <c r="K73" i="65"/>
  <c r="B89" i="65" s="1"/>
  <c r="K69" i="65"/>
  <c r="B85" i="65" s="1"/>
  <c r="K66" i="65"/>
  <c r="B82" i="65" s="1"/>
  <c r="AA77" i="65"/>
  <c r="R93" i="65" s="1"/>
  <c r="K74" i="65"/>
  <c r="B90" i="65" s="1"/>
  <c r="K67" i="65"/>
  <c r="B83" i="65" s="1"/>
  <c r="AA66" i="65"/>
  <c r="R82" i="65" s="1"/>
  <c r="K70" i="65"/>
  <c r="B86" i="65" s="1"/>
  <c r="AA74" i="65"/>
  <c r="R90" i="65" s="1"/>
  <c r="AA67" i="65"/>
  <c r="R83" i="65" s="1"/>
  <c r="AA70" i="65"/>
  <c r="R86" i="65" s="1"/>
  <c r="K75" i="65"/>
  <c r="B91" i="65" s="1"/>
  <c r="AA76" i="65"/>
  <c r="R92" i="65" s="1"/>
  <c r="AA75" i="65"/>
  <c r="R91" i="65" s="1"/>
  <c r="K72" i="65"/>
  <c r="B88" i="65" s="1"/>
  <c r="K77" i="65"/>
  <c r="B93" i="65" s="1"/>
  <c r="K76" i="65"/>
  <c r="B92" i="65" s="1"/>
  <c r="AA72" i="65"/>
  <c r="R88" i="65" s="1"/>
  <c r="AA68" i="65"/>
  <c r="R84" i="65" s="1"/>
  <c r="S63" i="64"/>
  <c r="S77" i="64" s="1"/>
  <c r="C77" i="64"/>
  <c r="C71" i="64"/>
  <c r="S57" i="64"/>
  <c r="S71" i="64" s="1"/>
  <c r="S55" i="64"/>
  <c r="S69" i="64" s="1"/>
  <c r="C69" i="64"/>
  <c r="D74" i="64"/>
  <c r="T60" i="64"/>
  <c r="T74" i="64" s="1"/>
  <c r="T59" i="64"/>
  <c r="T73" i="64" s="1"/>
  <c r="D73" i="64"/>
  <c r="S59" i="64"/>
  <c r="S73" i="64" s="1"/>
  <c r="C73" i="64"/>
  <c r="D66" i="64"/>
  <c r="T52" i="64"/>
  <c r="T66" i="64" s="1"/>
  <c r="C68" i="64"/>
  <c r="S54" i="64"/>
  <c r="S68" i="64" s="1"/>
  <c r="S60" i="64"/>
  <c r="S74" i="64" s="1"/>
  <c r="C74" i="64"/>
  <c r="T63" i="64"/>
  <c r="T77" i="64" s="1"/>
  <c r="D77" i="64"/>
  <c r="C67" i="64"/>
  <c r="S53" i="64"/>
  <c r="S67" i="64" s="1"/>
  <c r="T55" i="64"/>
  <c r="T69" i="64" s="1"/>
  <c r="D69" i="64"/>
  <c r="D75" i="64"/>
  <c r="T61" i="64"/>
  <c r="T75" i="64" s="1"/>
  <c r="F21" i="64"/>
  <c r="E62" i="64"/>
  <c r="E60" i="64"/>
  <c r="E59" i="64"/>
  <c r="E52" i="64"/>
  <c r="E63" i="64"/>
  <c r="E58" i="64"/>
  <c r="E55" i="64"/>
  <c r="E61" i="64"/>
  <c r="E57" i="64"/>
  <c r="E56" i="64"/>
  <c r="E54" i="64"/>
  <c r="E53" i="64"/>
  <c r="C72" i="64"/>
  <c r="S58" i="64"/>
  <c r="S72" i="64" s="1"/>
  <c r="S52" i="64"/>
  <c r="S66" i="64" s="1"/>
  <c r="C66" i="64"/>
  <c r="D71" i="64"/>
  <c r="T57" i="64"/>
  <c r="T71" i="64" s="1"/>
  <c r="K39" i="28"/>
  <c r="K40" i="28"/>
  <c r="K48" i="28"/>
  <c r="K45" i="28"/>
  <c r="K43" i="28"/>
  <c r="K41" i="28"/>
  <c r="K49" i="28"/>
  <c r="K46" i="28"/>
  <c r="AA46" i="28"/>
  <c r="K44" i="28"/>
  <c r="AA43" i="28"/>
  <c r="K49" i="29"/>
  <c r="K48" i="29"/>
  <c r="K47" i="29"/>
  <c r="K46" i="29"/>
  <c r="K45" i="29"/>
  <c r="K44" i="29"/>
  <c r="K43" i="29"/>
  <c r="K42" i="29"/>
  <c r="K41" i="29"/>
  <c r="K40" i="29"/>
  <c r="K39" i="29"/>
  <c r="AA38" i="28"/>
  <c r="K38" i="29"/>
  <c r="AA39" i="28"/>
  <c r="AA41" i="28"/>
  <c r="AA40" i="28"/>
  <c r="AA44" i="28"/>
  <c r="AA45" i="28"/>
  <c r="AA42" i="28"/>
  <c r="K47" i="28"/>
  <c r="K42" i="28"/>
  <c r="B96" i="66" l="1"/>
  <c r="B99" i="66" s="1"/>
  <c r="B101" i="66" s="1"/>
  <c r="B94" i="66"/>
  <c r="R94" i="66"/>
  <c r="R96" i="66"/>
  <c r="R99" i="66" s="1"/>
  <c r="R101" i="66" s="1"/>
  <c r="B94" i="65"/>
  <c r="B96" i="65"/>
  <c r="B99" i="65" s="1"/>
  <c r="R94" i="65"/>
  <c r="R96" i="65"/>
  <c r="R99" i="65" s="1"/>
  <c r="R101" i="65" s="1"/>
  <c r="G21" i="64"/>
  <c r="F56" i="64"/>
  <c r="F52" i="64"/>
  <c r="F54" i="64"/>
  <c r="F62" i="64"/>
  <c r="F61" i="64"/>
  <c r="F60" i="64"/>
  <c r="F58" i="64"/>
  <c r="F55" i="64"/>
  <c r="F59" i="64"/>
  <c r="F53" i="64"/>
  <c r="F63" i="64"/>
  <c r="F57" i="64"/>
  <c r="U58" i="64"/>
  <c r="U72" i="64" s="1"/>
  <c r="E72" i="64"/>
  <c r="U63" i="64"/>
  <c r="U77" i="64" s="1"/>
  <c r="E77" i="64"/>
  <c r="E66" i="64"/>
  <c r="U52" i="64"/>
  <c r="U66" i="64" s="1"/>
  <c r="U61" i="64"/>
  <c r="U75" i="64" s="1"/>
  <c r="E75" i="64"/>
  <c r="U53" i="64"/>
  <c r="U67" i="64" s="1"/>
  <c r="E67" i="64"/>
  <c r="U54" i="64"/>
  <c r="U68" i="64" s="1"/>
  <c r="E68" i="64"/>
  <c r="U59" i="64"/>
  <c r="U73" i="64" s="1"/>
  <c r="E73" i="64"/>
  <c r="U55" i="64"/>
  <c r="U69" i="64" s="1"/>
  <c r="E69" i="64"/>
  <c r="E70" i="64"/>
  <c r="U56" i="64"/>
  <c r="U70" i="64" s="1"/>
  <c r="U60" i="64"/>
  <c r="U74" i="64" s="1"/>
  <c r="E74" i="64"/>
  <c r="U57" i="64"/>
  <c r="U71" i="64" s="1"/>
  <c r="E71" i="64"/>
  <c r="U62" i="64"/>
  <c r="U76" i="64" s="1"/>
  <c r="E76" i="64"/>
  <c r="L40" i="29"/>
  <c r="L46" i="29"/>
  <c r="L43" i="29"/>
  <c r="L49" i="29"/>
  <c r="L47" i="29"/>
  <c r="L38" i="29"/>
  <c r="L42" i="29"/>
  <c r="L48" i="29"/>
  <c r="L44" i="29"/>
  <c r="L45" i="29"/>
  <c r="L41" i="29"/>
  <c r="L39" i="29"/>
  <c r="B101" i="65" l="1"/>
  <c r="F71" i="64"/>
  <c r="V57" i="64"/>
  <c r="V71" i="64" s="1"/>
  <c r="V62" i="64"/>
  <c r="V76" i="64" s="1"/>
  <c r="F76" i="64"/>
  <c r="F77" i="64"/>
  <c r="V63" i="64"/>
  <c r="V77" i="64" s="1"/>
  <c r="V54" i="64"/>
  <c r="V68" i="64" s="1"/>
  <c r="F68" i="64"/>
  <c r="F75" i="64"/>
  <c r="V61" i="64"/>
  <c r="V75" i="64" s="1"/>
  <c r="V52" i="64"/>
  <c r="V66" i="64" s="1"/>
  <c r="F66" i="64"/>
  <c r="F73" i="64"/>
  <c r="V59" i="64"/>
  <c r="V73" i="64" s="1"/>
  <c r="V56" i="64"/>
  <c r="V70" i="64" s="1"/>
  <c r="F70" i="64"/>
  <c r="F67" i="64"/>
  <c r="V53" i="64"/>
  <c r="V67" i="64" s="1"/>
  <c r="V58" i="64"/>
  <c r="V72" i="64" s="1"/>
  <c r="F72" i="64"/>
  <c r="F69" i="64"/>
  <c r="V55" i="64"/>
  <c r="V69" i="64" s="1"/>
  <c r="G63" i="64"/>
  <c r="H21" i="64"/>
  <c r="G57" i="64"/>
  <c r="G55" i="64"/>
  <c r="G53" i="64"/>
  <c r="G60" i="64"/>
  <c r="G59" i="64"/>
  <c r="G62" i="64"/>
  <c r="G52" i="64"/>
  <c r="G54" i="64"/>
  <c r="G61" i="64"/>
  <c r="G58" i="64"/>
  <c r="G56" i="64"/>
  <c r="V60" i="64"/>
  <c r="V74" i="64" s="1"/>
  <c r="F74" i="64"/>
  <c r="W60" i="64" l="1"/>
  <c r="W74" i="64" s="1"/>
  <c r="G74" i="64"/>
  <c r="W56" i="64"/>
  <c r="W70" i="64" s="1"/>
  <c r="G70" i="64"/>
  <c r="G67" i="64"/>
  <c r="W53" i="64"/>
  <c r="W67" i="64" s="1"/>
  <c r="G73" i="64"/>
  <c r="W59" i="64"/>
  <c r="W73" i="64" s="1"/>
  <c r="G69" i="64"/>
  <c r="W55" i="64"/>
  <c r="W69" i="64" s="1"/>
  <c r="G75" i="64"/>
  <c r="W61" i="64"/>
  <c r="W75" i="64" s="1"/>
  <c r="G71" i="64"/>
  <c r="W57" i="64"/>
  <c r="W71" i="64" s="1"/>
  <c r="W62" i="64"/>
  <c r="W76" i="64" s="1"/>
  <c r="G76" i="64"/>
  <c r="W58" i="64"/>
  <c r="W72" i="64" s="1"/>
  <c r="G72" i="64"/>
  <c r="W54" i="64"/>
  <c r="W68" i="64" s="1"/>
  <c r="G68" i="64"/>
  <c r="I21" i="64"/>
  <c r="H63" i="64"/>
  <c r="H52" i="64"/>
  <c r="H56" i="64"/>
  <c r="H53" i="64"/>
  <c r="H57" i="64"/>
  <c r="H62" i="64"/>
  <c r="H60" i="64"/>
  <c r="H58" i="64"/>
  <c r="H55" i="64"/>
  <c r="H61" i="64"/>
  <c r="H59" i="64"/>
  <c r="H54" i="64"/>
  <c r="W52" i="64"/>
  <c r="W66" i="64" s="1"/>
  <c r="G66" i="64"/>
  <c r="G77" i="64"/>
  <c r="W63" i="64"/>
  <c r="W77" i="64" s="1"/>
  <c r="H71" i="64" l="1"/>
  <c r="X57" i="64"/>
  <c r="X71" i="64" s="1"/>
  <c r="H68" i="64"/>
  <c r="X54" i="64"/>
  <c r="X68" i="64" s="1"/>
  <c r="H67" i="64"/>
  <c r="X53" i="64"/>
  <c r="X67" i="64" s="1"/>
  <c r="H73" i="64"/>
  <c r="X59" i="64"/>
  <c r="X73" i="64" s="1"/>
  <c r="H70" i="64"/>
  <c r="X56" i="64"/>
  <c r="X70" i="64" s="1"/>
  <c r="H75" i="64"/>
  <c r="X61" i="64"/>
  <c r="X75" i="64" s="1"/>
  <c r="H66" i="64"/>
  <c r="X52" i="64"/>
  <c r="X66" i="64" s="1"/>
  <c r="H69" i="64"/>
  <c r="X55" i="64"/>
  <c r="X69" i="64" s="1"/>
  <c r="H77" i="64"/>
  <c r="X63" i="64"/>
  <c r="X77" i="64" s="1"/>
  <c r="H72" i="64"/>
  <c r="X58" i="64"/>
  <c r="X72" i="64" s="1"/>
  <c r="I52" i="64"/>
  <c r="J21" i="64"/>
  <c r="I58" i="64"/>
  <c r="I61" i="64"/>
  <c r="I59" i="64"/>
  <c r="I54" i="64"/>
  <c r="I55" i="64"/>
  <c r="I63" i="64"/>
  <c r="I56" i="64"/>
  <c r="I57" i="64"/>
  <c r="I62" i="64"/>
  <c r="I53" i="64"/>
  <c r="I60" i="64"/>
  <c r="H74" i="64"/>
  <c r="X60" i="64"/>
  <c r="X74" i="64" s="1"/>
  <c r="H76" i="64"/>
  <c r="X62" i="64"/>
  <c r="X76" i="64" s="1"/>
  <c r="C24" i="30"/>
  <c r="D24" i="30"/>
  <c r="E24" i="30"/>
  <c r="F24" i="30"/>
  <c r="G24" i="30"/>
  <c r="H24" i="30"/>
  <c r="I24" i="30"/>
  <c r="J24" i="30"/>
  <c r="C25" i="30"/>
  <c r="D25" i="30"/>
  <c r="E25" i="30"/>
  <c r="F25" i="30"/>
  <c r="G25" i="30"/>
  <c r="H25" i="30"/>
  <c r="I25" i="30"/>
  <c r="J25" i="30"/>
  <c r="C26" i="30"/>
  <c r="D26" i="30"/>
  <c r="E26" i="30"/>
  <c r="F26" i="30"/>
  <c r="G26" i="30"/>
  <c r="H26" i="30"/>
  <c r="I26" i="30"/>
  <c r="J26" i="30"/>
  <c r="C27" i="30"/>
  <c r="D27" i="30"/>
  <c r="E27" i="30"/>
  <c r="F27" i="30"/>
  <c r="G27" i="30"/>
  <c r="H27" i="30"/>
  <c r="I27" i="30"/>
  <c r="J27" i="30"/>
  <c r="C28" i="30"/>
  <c r="D28" i="30"/>
  <c r="E28" i="30"/>
  <c r="F28" i="30"/>
  <c r="G28" i="30"/>
  <c r="H28" i="30"/>
  <c r="I28" i="30"/>
  <c r="J28" i="30"/>
  <c r="C29" i="30"/>
  <c r="D29" i="30"/>
  <c r="E29" i="30"/>
  <c r="F29" i="30"/>
  <c r="G29" i="30"/>
  <c r="H29" i="30"/>
  <c r="I29" i="30"/>
  <c r="J29" i="30"/>
  <c r="C30" i="30"/>
  <c r="D30" i="30"/>
  <c r="E30" i="30"/>
  <c r="F30" i="30"/>
  <c r="G30" i="30"/>
  <c r="H30" i="30"/>
  <c r="I30" i="30"/>
  <c r="J30" i="30"/>
  <c r="C31" i="30"/>
  <c r="D31" i="30"/>
  <c r="E31" i="30"/>
  <c r="F31" i="30"/>
  <c r="G31" i="30"/>
  <c r="H31" i="30"/>
  <c r="I31" i="30"/>
  <c r="J31" i="30"/>
  <c r="C32" i="30"/>
  <c r="D32" i="30"/>
  <c r="E32" i="30"/>
  <c r="F32" i="30"/>
  <c r="G32" i="30"/>
  <c r="H32" i="30"/>
  <c r="I32" i="30"/>
  <c r="J32" i="30"/>
  <c r="C33" i="30"/>
  <c r="D33" i="30"/>
  <c r="E33" i="30"/>
  <c r="F33" i="30"/>
  <c r="G33" i="30"/>
  <c r="H33" i="30"/>
  <c r="I33" i="30"/>
  <c r="J33" i="30"/>
  <c r="C34" i="30"/>
  <c r="D34" i="30"/>
  <c r="E34" i="30"/>
  <c r="F34" i="30"/>
  <c r="G34" i="30"/>
  <c r="H34" i="30"/>
  <c r="I34" i="30"/>
  <c r="J34" i="30"/>
  <c r="C35" i="30"/>
  <c r="D35" i="30"/>
  <c r="E35" i="30"/>
  <c r="F35" i="30"/>
  <c r="G35" i="30"/>
  <c r="H35" i="30"/>
  <c r="I35" i="30"/>
  <c r="J35" i="30"/>
  <c r="B25" i="30"/>
  <c r="B26" i="30"/>
  <c r="B27" i="30"/>
  <c r="B28" i="30"/>
  <c r="B29" i="30"/>
  <c r="B30" i="30"/>
  <c r="B31" i="30"/>
  <c r="B32" i="30"/>
  <c r="B33" i="30"/>
  <c r="B34" i="30"/>
  <c r="B35" i="30"/>
  <c r="B24" i="30"/>
  <c r="C24" i="29"/>
  <c r="D24" i="29"/>
  <c r="E24" i="29"/>
  <c r="F24" i="29"/>
  <c r="G24" i="29"/>
  <c r="H24" i="29"/>
  <c r="I24" i="29"/>
  <c r="J24" i="29"/>
  <c r="C25" i="29"/>
  <c r="D25" i="29"/>
  <c r="E25" i="29"/>
  <c r="F25" i="29"/>
  <c r="G25" i="29"/>
  <c r="H25" i="29"/>
  <c r="I25" i="29"/>
  <c r="J25" i="29"/>
  <c r="C26" i="29"/>
  <c r="D26" i="29"/>
  <c r="E26" i="29"/>
  <c r="F26" i="29"/>
  <c r="G26" i="29"/>
  <c r="H26" i="29"/>
  <c r="I26" i="29"/>
  <c r="J26" i="29"/>
  <c r="C27" i="29"/>
  <c r="D27" i="29"/>
  <c r="E27" i="29"/>
  <c r="F27" i="29"/>
  <c r="G27" i="29"/>
  <c r="H27" i="29"/>
  <c r="I27" i="29"/>
  <c r="J27" i="29"/>
  <c r="C28" i="29"/>
  <c r="D28" i="29"/>
  <c r="E28" i="29"/>
  <c r="F28" i="29"/>
  <c r="G28" i="29"/>
  <c r="H28" i="29"/>
  <c r="I28" i="29"/>
  <c r="J28" i="29"/>
  <c r="C29" i="29"/>
  <c r="D29" i="29"/>
  <c r="E29" i="29"/>
  <c r="F29" i="29"/>
  <c r="G29" i="29"/>
  <c r="H29" i="29"/>
  <c r="I29" i="29"/>
  <c r="J29" i="29"/>
  <c r="C30" i="29"/>
  <c r="D30" i="29"/>
  <c r="E30" i="29"/>
  <c r="F30" i="29"/>
  <c r="G30" i="29"/>
  <c r="H30" i="29"/>
  <c r="I30" i="29"/>
  <c r="J30" i="29"/>
  <c r="C31" i="29"/>
  <c r="D31" i="29"/>
  <c r="E31" i="29"/>
  <c r="F31" i="29"/>
  <c r="G31" i="29"/>
  <c r="H31" i="29"/>
  <c r="I31" i="29"/>
  <c r="J31" i="29"/>
  <c r="C32" i="29"/>
  <c r="D32" i="29"/>
  <c r="E32" i="29"/>
  <c r="F32" i="29"/>
  <c r="G32" i="29"/>
  <c r="H32" i="29"/>
  <c r="I32" i="29"/>
  <c r="J32" i="29"/>
  <c r="C33" i="29"/>
  <c r="D33" i="29"/>
  <c r="E33" i="29"/>
  <c r="F33" i="29"/>
  <c r="G33" i="29"/>
  <c r="H33" i="29"/>
  <c r="I33" i="29"/>
  <c r="J33" i="29"/>
  <c r="C34" i="29"/>
  <c r="D34" i="29"/>
  <c r="E34" i="29"/>
  <c r="F34" i="29"/>
  <c r="G34" i="29"/>
  <c r="H34" i="29"/>
  <c r="I34" i="29"/>
  <c r="J34" i="29"/>
  <c r="C35" i="29"/>
  <c r="D35" i="29"/>
  <c r="E35" i="29"/>
  <c r="F35" i="29"/>
  <c r="G35" i="29"/>
  <c r="H35" i="29"/>
  <c r="I35" i="29"/>
  <c r="J35" i="29"/>
  <c r="B35" i="29"/>
  <c r="B34" i="29"/>
  <c r="B33" i="29"/>
  <c r="B32" i="29"/>
  <c r="B31" i="29"/>
  <c r="B30" i="29"/>
  <c r="B29" i="29"/>
  <c r="B28" i="29"/>
  <c r="B27" i="29"/>
  <c r="B26" i="29"/>
  <c r="B25" i="29"/>
  <c r="B24" i="29"/>
  <c r="B25" i="28"/>
  <c r="C25" i="28"/>
  <c r="D25" i="28"/>
  <c r="E25" i="28"/>
  <c r="F25" i="28"/>
  <c r="G25" i="28"/>
  <c r="H25" i="28"/>
  <c r="I25" i="28"/>
  <c r="J25" i="28"/>
  <c r="B26" i="28"/>
  <c r="C26" i="28"/>
  <c r="D26" i="28"/>
  <c r="E26" i="28"/>
  <c r="F26" i="28"/>
  <c r="G26" i="28"/>
  <c r="H26" i="28"/>
  <c r="I26" i="28"/>
  <c r="J26" i="28"/>
  <c r="B27" i="28"/>
  <c r="C27" i="28"/>
  <c r="D27" i="28"/>
  <c r="E27" i="28"/>
  <c r="F27" i="28"/>
  <c r="G27" i="28"/>
  <c r="H27" i="28"/>
  <c r="I27" i="28"/>
  <c r="J27" i="28"/>
  <c r="B28" i="28"/>
  <c r="C28" i="28"/>
  <c r="D28" i="28"/>
  <c r="E28" i="28"/>
  <c r="F28" i="28"/>
  <c r="G28" i="28"/>
  <c r="H28" i="28"/>
  <c r="I28" i="28"/>
  <c r="J28" i="28"/>
  <c r="B29" i="28"/>
  <c r="C29" i="28"/>
  <c r="D29" i="28"/>
  <c r="E29" i="28"/>
  <c r="F29" i="28"/>
  <c r="G29" i="28"/>
  <c r="H29" i="28"/>
  <c r="I29" i="28"/>
  <c r="J29" i="28"/>
  <c r="B30" i="28"/>
  <c r="C30" i="28"/>
  <c r="D30" i="28"/>
  <c r="E30" i="28"/>
  <c r="F30" i="28"/>
  <c r="G30" i="28"/>
  <c r="H30" i="28"/>
  <c r="I30" i="28"/>
  <c r="J30" i="28"/>
  <c r="B31" i="28"/>
  <c r="C31" i="28"/>
  <c r="D31" i="28"/>
  <c r="E31" i="28"/>
  <c r="F31" i="28"/>
  <c r="G31" i="28"/>
  <c r="H31" i="28"/>
  <c r="I31" i="28"/>
  <c r="J31" i="28"/>
  <c r="B32" i="28"/>
  <c r="C32" i="28"/>
  <c r="D32" i="28"/>
  <c r="E32" i="28"/>
  <c r="F32" i="28"/>
  <c r="G32" i="28"/>
  <c r="H32" i="28"/>
  <c r="I32" i="28"/>
  <c r="J32" i="28"/>
  <c r="B33" i="28"/>
  <c r="C33" i="28"/>
  <c r="D33" i="28"/>
  <c r="E33" i="28"/>
  <c r="F33" i="28"/>
  <c r="G33" i="28"/>
  <c r="H33" i="28"/>
  <c r="I33" i="28"/>
  <c r="J33" i="28"/>
  <c r="B34" i="28"/>
  <c r="C34" i="28"/>
  <c r="D34" i="28"/>
  <c r="E34" i="28"/>
  <c r="F34" i="28"/>
  <c r="G34" i="28"/>
  <c r="H34" i="28"/>
  <c r="I34" i="28"/>
  <c r="J34" i="28"/>
  <c r="B35" i="28"/>
  <c r="C35" i="28"/>
  <c r="D35" i="28"/>
  <c r="E35" i="28"/>
  <c r="F35" i="28"/>
  <c r="G35" i="28"/>
  <c r="H35" i="28"/>
  <c r="I35" i="28"/>
  <c r="J35" i="28"/>
  <c r="C24" i="28"/>
  <c r="D24" i="28"/>
  <c r="E24" i="28"/>
  <c r="F24" i="28"/>
  <c r="G24" i="28"/>
  <c r="H24" i="28"/>
  <c r="I24" i="28"/>
  <c r="J24" i="28"/>
  <c r="B24" i="28"/>
  <c r="B21" i="28"/>
  <c r="C19" i="28"/>
  <c r="D19" i="28"/>
  <c r="E19" i="28"/>
  <c r="E19" i="30" s="1"/>
  <c r="F19" i="28"/>
  <c r="G19" i="28"/>
  <c r="G19" i="29" s="1"/>
  <c r="H19" i="28"/>
  <c r="H19" i="29" s="1"/>
  <c r="I19" i="28"/>
  <c r="I19" i="29" s="1"/>
  <c r="J19" i="28"/>
  <c r="J19" i="29" s="1"/>
  <c r="B19" i="28"/>
  <c r="B17" i="28"/>
  <c r="B4" i="28"/>
  <c r="C4" i="28"/>
  <c r="D4" i="28"/>
  <c r="E4" i="28"/>
  <c r="E4" i="29" s="1"/>
  <c r="F4" i="28"/>
  <c r="G4" i="28"/>
  <c r="H4" i="28"/>
  <c r="I4" i="28"/>
  <c r="I4" i="30" s="1"/>
  <c r="J4" i="28"/>
  <c r="B5" i="28"/>
  <c r="C5" i="28"/>
  <c r="D5" i="28"/>
  <c r="D5" i="29" s="1"/>
  <c r="E5" i="28"/>
  <c r="F5" i="28"/>
  <c r="G5" i="28"/>
  <c r="H5" i="28"/>
  <c r="H5" i="29" s="1"/>
  <c r="I5" i="28"/>
  <c r="J5" i="28"/>
  <c r="B6" i="28"/>
  <c r="C6" i="28"/>
  <c r="C6" i="30" s="1"/>
  <c r="D6" i="28"/>
  <c r="E6" i="28"/>
  <c r="F6" i="28"/>
  <c r="G6" i="28"/>
  <c r="G6" i="29" s="1"/>
  <c r="H6" i="28"/>
  <c r="I6" i="28"/>
  <c r="J6" i="28"/>
  <c r="B7" i="28"/>
  <c r="B7" i="30" s="1"/>
  <c r="B55" i="30" s="1"/>
  <c r="C7" i="28"/>
  <c r="D7" i="28"/>
  <c r="E7" i="28"/>
  <c r="F7" i="28"/>
  <c r="F7" i="29" s="1"/>
  <c r="G7" i="28"/>
  <c r="H7" i="28"/>
  <c r="I7" i="28"/>
  <c r="J7" i="28"/>
  <c r="J7" i="30" s="1"/>
  <c r="B8" i="28"/>
  <c r="C8" i="28"/>
  <c r="D8" i="28"/>
  <c r="E8" i="28"/>
  <c r="E8" i="29" s="1"/>
  <c r="F8" i="28"/>
  <c r="G8" i="28"/>
  <c r="H8" i="28"/>
  <c r="I8" i="28"/>
  <c r="I8" i="30" s="1"/>
  <c r="J8" i="28"/>
  <c r="B9" i="28"/>
  <c r="C9" i="28"/>
  <c r="D9" i="28"/>
  <c r="D9" i="30" s="1"/>
  <c r="E9" i="28"/>
  <c r="F9" i="28"/>
  <c r="G9" i="28"/>
  <c r="H9" i="28"/>
  <c r="H9" i="30" s="1"/>
  <c r="I9" i="28"/>
  <c r="J9" i="28"/>
  <c r="B10" i="28"/>
  <c r="C10" i="28"/>
  <c r="C10" i="30" s="1"/>
  <c r="D10" i="28"/>
  <c r="E10" i="28"/>
  <c r="F10" i="28"/>
  <c r="G10" i="28"/>
  <c r="G10" i="29" s="1"/>
  <c r="H10" i="28"/>
  <c r="I10" i="28"/>
  <c r="I10" i="29" s="1"/>
  <c r="J10" i="28"/>
  <c r="B11" i="28"/>
  <c r="B11" i="30" s="1"/>
  <c r="C11" i="28"/>
  <c r="D11" i="28"/>
  <c r="E11" i="28"/>
  <c r="F11" i="28"/>
  <c r="F11" i="29" s="1"/>
  <c r="G11" i="28"/>
  <c r="H11" i="28"/>
  <c r="I11" i="28"/>
  <c r="J11" i="28"/>
  <c r="J11" i="30" s="1"/>
  <c r="B12" i="28"/>
  <c r="C12" i="28"/>
  <c r="D12" i="28"/>
  <c r="E12" i="28"/>
  <c r="E12" i="30" s="1"/>
  <c r="F12" i="28"/>
  <c r="G12" i="28"/>
  <c r="H12" i="28"/>
  <c r="I12" i="28"/>
  <c r="I12" i="29" s="1"/>
  <c r="J12" i="28"/>
  <c r="B13" i="28"/>
  <c r="C13" i="28"/>
  <c r="D13" i="28"/>
  <c r="D13" i="29" s="1"/>
  <c r="E13" i="28"/>
  <c r="F13" i="28"/>
  <c r="G13" i="28"/>
  <c r="H13" i="28"/>
  <c r="H13" i="30" s="1"/>
  <c r="I13" i="28"/>
  <c r="J13" i="28"/>
  <c r="B14" i="28"/>
  <c r="C14" i="28"/>
  <c r="C14" i="30" s="1"/>
  <c r="D14" i="28"/>
  <c r="E14" i="28"/>
  <c r="F14" i="28"/>
  <c r="G14" i="28"/>
  <c r="G14" i="30" s="1"/>
  <c r="H14" i="28"/>
  <c r="I14" i="28"/>
  <c r="J14" i="28"/>
  <c r="B15" i="28"/>
  <c r="B15" i="30" s="1"/>
  <c r="B63" i="30" s="1"/>
  <c r="C15" i="28"/>
  <c r="D15" i="28"/>
  <c r="E15" i="28"/>
  <c r="E15" i="30" s="1"/>
  <c r="F15" i="28"/>
  <c r="F15" i="30" s="1"/>
  <c r="G15" i="28"/>
  <c r="H15" i="28"/>
  <c r="I15" i="28"/>
  <c r="J15" i="28"/>
  <c r="J15" i="30" s="1"/>
  <c r="J10" i="29"/>
  <c r="J12" i="30"/>
  <c r="H12" i="29"/>
  <c r="G12" i="29"/>
  <c r="F10" i="30"/>
  <c r="D12" i="30"/>
  <c r="C12" i="30"/>
  <c r="J4" i="30"/>
  <c r="H4" i="30"/>
  <c r="B5" i="29"/>
  <c r="B13" i="29"/>
  <c r="T97" i="30"/>
  <c r="D97" i="30"/>
  <c r="B21" i="30"/>
  <c r="C21" i="30" s="1"/>
  <c r="D21" i="30" s="1"/>
  <c r="E21" i="30" s="1"/>
  <c r="F21" i="30" s="1"/>
  <c r="G21" i="30" s="1"/>
  <c r="H21" i="30" s="1"/>
  <c r="I21" i="30" s="1"/>
  <c r="J21" i="30" s="1"/>
  <c r="K19" i="30"/>
  <c r="H19" i="30"/>
  <c r="F19" i="30"/>
  <c r="D19" i="30"/>
  <c r="C19" i="30"/>
  <c r="B19" i="30"/>
  <c r="B17" i="30"/>
  <c r="I15" i="30"/>
  <c r="H15" i="30"/>
  <c r="G15" i="30"/>
  <c r="D15" i="30"/>
  <c r="C15" i="30"/>
  <c r="J14" i="30"/>
  <c r="I14" i="30"/>
  <c r="H14" i="30"/>
  <c r="F14" i="30"/>
  <c r="E14" i="30"/>
  <c r="D14" i="30"/>
  <c r="B14" i="30"/>
  <c r="B62" i="30" s="1"/>
  <c r="J13" i="30"/>
  <c r="I13" i="30"/>
  <c r="G13" i="30"/>
  <c r="F13" i="30"/>
  <c r="E13" i="30"/>
  <c r="C13" i="30"/>
  <c r="I12" i="30"/>
  <c r="F12" i="30"/>
  <c r="B12" i="30"/>
  <c r="I11" i="30"/>
  <c r="H11" i="30"/>
  <c r="G11" i="30"/>
  <c r="E11" i="30"/>
  <c r="D11" i="30"/>
  <c r="C11" i="30"/>
  <c r="I10" i="30"/>
  <c r="H10" i="30"/>
  <c r="G10" i="30"/>
  <c r="E10" i="30"/>
  <c r="D10" i="30"/>
  <c r="B10" i="30"/>
  <c r="J9" i="30"/>
  <c r="I9" i="30"/>
  <c r="G9" i="30"/>
  <c r="F9" i="30"/>
  <c r="E9" i="30"/>
  <c r="C9" i="30"/>
  <c r="J8" i="30"/>
  <c r="H8" i="30"/>
  <c r="G8" i="30"/>
  <c r="F8" i="30"/>
  <c r="E8" i="30"/>
  <c r="D8" i="30"/>
  <c r="C8" i="30"/>
  <c r="B8" i="30"/>
  <c r="I7" i="30"/>
  <c r="H7" i="30"/>
  <c r="G7" i="30"/>
  <c r="F7" i="30"/>
  <c r="E7" i="30"/>
  <c r="D7" i="30"/>
  <c r="C7" i="30"/>
  <c r="J6" i="30"/>
  <c r="I6" i="30"/>
  <c r="H6" i="30"/>
  <c r="G6" i="30"/>
  <c r="F6" i="30"/>
  <c r="E6" i="30"/>
  <c r="D6" i="30"/>
  <c r="B6" i="30"/>
  <c r="B54" i="30" s="1"/>
  <c r="J5" i="30"/>
  <c r="I5" i="30"/>
  <c r="H5" i="30"/>
  <c r="G5" i="30"/>
  <c r="F5" i="30"/>
  <c r="E5" i="30"/>
  <c r="C5" i="30"/>
  <c r="G4" i="30"/>
  <c r="F4" i="30"/>
  <c r="E4" i="30"/>
  <c r="D4" i="30"/>
  <c r="C4" i="30"/>
  <c r="B4" i="30"/>
  <c r="D97" i="29"/>
  <c r="T97" i="29" s="1"/>
  <c r="B21" i="29"/>
  <c r="C21" i="29" s="1"/>
  <c r="D21" i="29" s="1"/>
  <c r="E21" i="29" s="1"/>
  <c r="F21" i="29" s="1"/>
  <c r="G21" i="29" s="1"/>
  <c r="H21" i="29" s="1"/>
  <c r="I21" i="29" s="1"/>
  <c r="J21" i="29" s="1"/>
  <c r="K19" i="29"/>
  <c r="F19" i="29"/>
  <c r="E19" i="29"/>
  <c r="D19" i="29"/>
  <c r="C19" i="29"/>
  <c r="B19" i="29"/>
  <c r="B17" i="29"/>
  <c r="J15" i="29"/>
  <c r="I15" i="29"/>
  <c r="H15" i="29"/>
  <c r="G15" i="29"/>
  <c r="E15" i="29"/>
  <c r="D15" i="29"/>
  <c r="C15" i="29"/>
  <c r="J14" i="29"/>
  <c r="I14" i="29"/>
  <c r="H14" i="29"/>
  <c r="F14" i="29"/>
  <c r="E14" i="29"/>
  <c r="D14" i="29"/>
  <c r="B14" i="29"/>
  <c r="B62" i="29" s="1"/>
  <c r="J13" i="29"/>
  <c r="I13" i="29"/>
  <c r="G13" i="29"/>
  <c r="F13" i="29"/>
  <c r="E13" i="29"/>
  <c r="C13" i="29"/>
  <c r="F12" i="29"/>
  <c r="D12" i="29"/>
  <c r="C12" i="29"/>
  <c r="B12" i="29"/>
  <c r="I11" i="29"/>
  <c r="H11" i="29"/>
  <c r="G11" i="29"/>
  <c r="E11" i="29"/>
  <c r="D11" i="29"/>
  <c r="C11" i="29"/>
  <c r="C59" i="29" s="1"/>
  <c r="H10" i="29"/>
  <c r="E10" i="29"/>
  <c r="D10" i="29"/>
  <c r="J9" i="29"/>
  <c r="I9" i="29"/>
  <c r="H9" i="29"/>
  <c r="G9" i="29"/>
  <c r="F9" i="29"/>
  <c r="E9" i="29"/>
  <c r="C9" i="29"/>
  <c r="B9" i="29"/>
  <c r="J8" i="29"/>
  <c r="H8" i="29"/>
  <c r="G8" i="29"/>
  <c r="F8" i="29"/>
  <c r="D8" i="29"/>
  <c r="C8" i="29"/>
  <c r="B8" i="29"/>
  <c r="I7" i="29"/>
  <c r="H7" i="29"/>
  <c r="G7" i="29"/>
  <c r="E7" i="29"/>
  <c r="D7" i="29"/>
  <c r="C7" i="29"/>
  <c r="C55" i="29" s="1"/>
  <c r="J6" i="29"/>
  <c r="I6" i="29"/>
  <c r="H6" i="29"/>
  <c r="F6" i="29"/>
  <c r="E6" i="29"/>
  <c r="D6" i="29"/>
  <c r="B6" i="29"/>
  <c r="J5" i="29"/>
  <c r="I5" i="29"/>
  <c r="G5" i="29"/>
  <c r="F5" i="29"/>
  <c r="E5" i="29"/>
  <c r="C5" i="29"/>
  <c r="I4" i="29"/>
  <c r="H4" i="29"/>
  <c r="G4" i="29"/>
  <c r="F4" i="29"/>
  <c r="D4" i="29"/>
  <c r="C4" i="29"/>
  <c r="B4" i="29"/>
  <c r="T97" i="28"/>
  <c r="B62" i="28"/>
  <c r="R62" i="28" s="1"/>
  <c r="B60" i="28"/>
  <c r="R60" i="28" s="1"/>
  <c r="B56" i="28"/>
  <c r="R56" i="28" s="1"/>
  <c r="B54" i="28"/>
  <c r="B53" i="28"/>
  <c r="R53" i="28" s="1"/>
  <c r="B52" i="28"/>
  <c r="R52" i="28" s="1"/>
  <c r="N50" i="28"/>
  <c r="C21" i="28"/>
  <c r="C57" i="28" s="1"/>
  <c r="Y63" i="64" l="1"/>
  <c r="Y77" i="64" s="1"/>
  <c r="I77" i="64"/>
  <c r="Y55" i="64"/>
  <c r="Y69" i="64" s="1"/>
  <c r="I69" i="64"/>
  <c r="Y54" i="64"/>
  <c r="Y68" i="64" s="1"/>
  <c r="I68" i="64"/>
  <c r="Y60" i="64"/>
  <c r="Y74" i="64" s="1"/>
  <c r="I74" i="64"/>
  <c r="Y59" i="64"/>
  <c r="Y73" i="64" s="1"/>
  <c r="I73" i="64"/>
  <c r="Y53" i="64"/>
  <c r="Y67" i="64" s="1"/>
  <c r="I67" i="64"/>
  <c r="Y61" i="64"/>
  <c r="Y75" i="64" s="1"/>
  <c r="I75" i="64"/>
  <c r="Y62" i="64"/>
  <c r="Y76" i="64" s="1"/>
  <c r="I76" i="64"/>
  <c r="I72" i="64"/>
  <c r="Y58" i="64"/>
  <c r="Y72" i="64" s="1"/>
  <c r="Y57" i="64"/>
  <c r="Y71" i="64" s="1"/>
  <c r="I71" i="64"/>
  <c r="J54" i="64"/>
  <c r="J60" i="64"/>
  <c r="J62" i="64"/>
  <c r="J63" i="64"/>
  <c r="J56" i="64"/>
  <c r="J53" i="64"/>
  <c r="J57" i="64"/>
  <c r="J58" i="64"/>
  <c r="J61" i="64"/>
  <c r="J55" i="64"/>
  <c r="J59" i="64"/>
  <c r="J52" i="64"/>
  <c r="Y56" i="64"/>
  <c r="Y70" i="64" s="1"/>
  <c r="I70" i="64"/>
  <c r="Y52" i="64"/>
  <c r="Y66" i="64" s="1"/>
  <c r="I66" i="64"/>
  <c r="E54" i="29"/>
  <c r="G19" i="30"/>
  <c r="D58" i="29"/>
  <c r="I19" i="30"/>
  <c r="E58" i="29"/>
  <c r="E52" i="29"/>
  <c r="B55" i="28"/>
  <c r="F11" i="30"/>
  <c r="D13" i="30"/>
  <c r="B57" i="28"/>
  <c r="I8" i="29"/>
  <c r="I56" i="29" s="1"/>
  <c r="B15" i="29"/>
  <c r="B63" i="28"/>
  <c r="R63" i="28" s="1"/>
  <c r="J7" i="29"/>
  <c r="C14" i="29"/>
  <c r="C62" i="29" s="1"/>
  <c r="S62" i="29" s="1"/>
  <c r="B7" i="29"/>
  <c r="C6" i="29"/>
  <c r="C54" i="29" s="1"/>
  <c r="D5" i="30"/>
  <c r="B77" i="29"/>
  <c r="E68" i="29"/>
  <c r="D68" i="29"/>
  <c r="C69" i="29"/>
  <c r="C76" i="29"/>
  <c r="AA39" i="29"/>
  <c r="AD39" i="29" s="1"/>
  <c r="E24" i="63" s="1"/>
  <c r="E66" i="29"/>
  <c r="E72" i="29"/>
  <c r="N45" i="29"/>
  <c r="S76" i="29"/>
  <c r="B70" i="28"/>
  <c r="R74" i="28"/>
  <c r="B71" i="28"/>
  <c r="B68" i="28"/>
  <c r="B76" i="28"/>
  <c r="B69" i="28"/>
  <c r="B77" i="28"/>
  <c r="R67" i="28"/>
  <c r="C71" i="28"/>
  <c r="R77" i="28"/>
  <c r="B66" i="28"/>
  <c r="R70" i="28"/>
  <c r="G56" i="30"/>
  <c r="W56" i="30" s="1"/>
  <c r="H57" i="30"/>
  <c r="C53" i="30"/>
  <c r="I55" i="30"/>
  <c r="C59" i="30"/>
  <c r="S59" i="30" s="1"/>
  <c r="C52" i="28"/>
  <c r="S52" i="28" s="1"/>
  <c r="D53" i="30"/>
  <c r="I56" i="30"/>
  <c r="D59" i="30"/>
  <c r="T59" i="30" s="1"/>
  <c r="D21" i="28"/>
  <c r="C63" i="29"/>
  <c r="D54" i="30"/>
  <c r="T54" i="30" s="1"/>
  <c r="C55" i="30"/>
  <c r="S55" i="30" s="1"/>
  <c r="E59" i="30"/>
  <c r="U59" i="30" s="1"/>
  <c r="C61" i="30"/>
  <c r="C63" i="30"/>
  <c r="S63" i="30" s="1"/>
  <c r="C52" i="30"/>
  <c r="S52" i="30" s="1"/>
  <c r="D55" i="30"/>
  <c r="C56" i="30"/>
  <c r="C57" i="30"/>
  <c r="S57" i="30" s="1"/>
  <c r="D58" i="30"/>
  <c r="D61" i="30"/>
  <c r="T61" i="30" s="1"/>
  <c r="D62" i="30"/>
  <c r="D63" i="30"/>
  <c r="T63" i="30" s="1"/>
  <c r="B58" i="28"/>
  <c r="R58" i="28" s="1"/>
  <c r="E62" i="29"/>
  <c r="E57" i="30"/>
  <c r="E52" i="30"/>
  <c r="U52" i="30" s="1"/>
  <c r="G58" i="30"/>
  <c r="C56" i="28"/>
  <c r="C70" i="28" s="1"/>
  <c r="G57" i="30"/>
  <c r="I63" i="30"/>
  <c r="J54" i="30"/>
  <c r="H56" i="30"/>
  <c r="J19" i="30"/>
  <c r="J63" i="30" s="1"/>
  <c r="C60" i="30"/>
  <c r="J55" i="29"/>
  <c r="Z55" i="29" s="1"/>
  <c r="D61" i="29"/>
  <c r="D75" i="29" s="1"/>
  <c r="D62" i="29"/>
  <c r="T62" i="29" s="1"/>
  <c r="T76" i="29" s="1"/>
  <c r="D60" i="30"/>
  <c r="T60" i="30" s="1"/>
  <c r="F59" i="30"/>
  <c r="E60" i="30"/>
  <c r="D53" i="29"/>
  <c r="D54" i="29"/>
  <c r="D52" i="30"/>
  <c r="T52" i="30" s="1"/>
  <c r="D56" i="30"/>
  <c r="T56" i="30" s="1"/>
  <c r="F58" i="30"/>
  <c r="B60" i="30"/>
  <c r="R60" i="30" s="1"/>
  <c r="B63" i="29"/>
  <c r="B54" i="29"/>
  <c r="B55" i="29"/>
  <c r="B69" i="29" s="1"/>
  <c r="B56" i="29"/>
  <c r="B57" i="29"/>
  <c r="R57" i="29" s="1"/>
  <c r="R71" i="29" s="1"/>
  <c r="B52" i="30"/>
  <c r="B56" i="30"/>
  <c r="R56" i="30" s="1"/>
  <c r="B58" i="30"/>
  <c r="B52" i="29"/>
  <c r="B61" i="29"/>
  <c r="B60" i="29"/>
  <c r="R60" i="29" s="1"/>
  <c r="R74" i="29" s="1"/>
  <c r="B59" i="30"/>
  <c r="B53" i="29"/>
  <c r="C58" i="28"/>
  <c r="C72" i="28" s="1"/>
  <c r="B11" i="29"/>
  <c r="B59" i="29" s="1"/>
  <c r="B73" i="29" s="1"/>
  <c r="J11" i="29"/>
  <c r="J59" i="29" s="1"/>
  <c r="B59" i="28"/>
  <c r="R59" i="28" s="1"/>
  <c r="C10" i="29"/>
  <c r="H13" i="29"/>
  <c r="G14" i="29"/>
  <c r="F15" i="29"/>
  <c r="D9" i="29"/>
  <c r="J12" i="29"/>
  <c r="J60" i="29" s="1"/>
  <c r="J10" i="30"/>
  <c r="J58" i="30" s="1"/>
  <c r="H12" i="30"/>
  <c r="G12" i="30"/>
  <c r="G60" i="30"/>
  <c r="W60" i="30" s="1"/>
  <c r="F10" i="29"/>
  <c r="F58" i="29" s="1"/>
  <c r="E12" i="29"/>
  <c r="E60" i="29" s="1"/>
  <c r="C62" i="30"/>
  <c r="S62" i="30" s="1"/>
  <c r="J4" i="29"/>
  <c r="B9" i="30"/>
  <c r="B57" i="30" s="1"/>
  <c r="R57" i="30" s="1"/>
  <c r="B61" i="28"/>
  <c r="R61" i="28" s="1"/>
  <c r="B5" i="30"/>
  <c r="B53" i="30" s="1"/>
  <c r="R53" i="30" s="1"/>
  <c r="B13" i="30"/>
  <c r="B61" i="30" s="1"/>
  <c r="R61" i="30" s="1"/>
  <c r="B10" i="29"/>
  <c r="B58" i="29" s="1"/>
  <c r="B72" i="29" s="1"/>
  <c r="R66" i="28"/>
  <c r="S57" i="28"/>
  <c r="S71" i="28" s="1"/>
  <c r="D72" i="29"/>
  <c r="T58" i="29"/>
  <c r="T53" i="30"/>
  <c r="Y56" i="30"/>
  <c r="X57" i="30"/>
  <c r="W58" i="30"/>
  <c r="V59" i="30"/>
  <c r="D52" i="28"/>
  <c r="B67" i="28"/>
  <c r="D56" i="28"/>
  <c r="D58" i="28"/>
  <c r="U58" i="29"/>
  <c r="C61" i="28"/>
  <c r="C60" i="28"/>
  <c r="C53" i="28"/>
  <c r="D57" i="28"/>
  <c r="R76" i="28"/>
  <c r="H56" i="29"/>
  <c r="G57" i="29"/>
  <c r="D53" i="28"/>
  <c r="U52" i="29"/>
  <c r="C68" i="29"/>
  <c r="S54" i="29"/>
  <c r="S68" i="29" s="1"/>
  <c r="H57" i="29"/>
  <c r="G58" i="29"/>
  <c r="F59" i="29"/>
  <c r="T61" i="29"/>
  <c r="T75" i="29" s="1"/>
  <c r="R63" i="29"/>
  <c r="R77" i="29" s="1"/>
  <c r="J63" i="29"/>
  <c r="R57" i="28"/>
  <c r="R71" i="28" s="1"/>
  <c r="C54" i="28"/>
  <c r="R54" i="28"/>
  <c r="C59" i="28"/>
  <c r="T54" i="29"/>
  <c r="T68" i="29" s="1"/>
  <c r="S55" i="29"/>
  <c r="D76" i="29"/>
  <c r="C77" i="29"/>
  <c r="S63" i="29"/>
  <c r="U60" i="30"/>
  <c r="E21" i="28"/>
  <c r="F53" i="29"/>
  <c r="U54" i="29"/>
  <c r="U68" i="29" s="1"/>
  <c r="F61" i="29"/>
  <c r="E76" i="29"/>
  <c r="U62" i="29"/>
  <c r="S59" i="29"/>
  <c r="S73" i="29" s="1"/>
  <c r="F57" i="29"/>
  <c r="R55" i="30"/>
  <c r="D61" i="28"/>
  <c r="D60" i="28"/>
  <c r="D63" i="28"/>
  <c r="D59" i="28"/>
  <c r="C55" i="28"/>
  <c r="R55" i="28"/>
  <c r="B75" i="28"/>
  <c r="C63" i="28"/>
  <c r="H52" i="29"/>
  <c r="G53" i="29"/>
  <c r="H60" i="29"/>
  <c r="G61" i="29"/>
  <c r="R63" i="30"/>
  <c r="D55" i="28"/>
  <c r="C62" i="28"/>
  <c r="I52" i="29"/>
  <c r="I60" i="29"/>
  <c r="F52" i="29"/>
  <c r="E53" i="29"/>
  <c r="R56" i="29"/>
  <c r="B70" i="29"/>
  <c r="J56" i="29"/>
  <c r="I57" i="29"/>
  <c r="H58" i="29"/>
  <c r="G59" i="29"/>
  <c r="F60" i="29"/>
  <c r="E61" i="29"/>
  <c r="G52" i="29"/>
  <c r="D55" i="29"/>
  <c r="C56" i="29"/>
  <c r="J57" i="29"/>
  <c r="I58" i="29"/>
  <c r="H59" i="29"/>
  <c r="G60" i="29"/>
  <c r="D63" i="29"/>
  <c r="F54" i="29"/>
  <c r="E55" i="29"/>
  <c r="D56" i="29"/>
  <c r="C57" i="29"/>
  <c r="R58" i="29"/>
  <c r="R72" i="29" s="1"/>
  <c r="J58" i="29"/>
  <c r="I59" i="29"/>
  <c r="F62" i="29"/>
  <c r="E63" i="29"/>
  <c r="I59" i="30"/>
  <c r="H53" i="29"/>
  <c r="G54" i="29"/>
  <c r="F55" i="29"/>
  <c r="E56" i="29"/>
  <c r="D57" i="29"/>
  <c r="C58" i="29"/>
  <c r="H61" i="29"/>
  <c r="G62" i="29"/>
  <c r="F63" i="29"/>
  <c r="R62" i="30"/>
  <c r="R52" i="29"/>
  <c r="B66" i="29"/>
  <c r="J52" i="29"/>
  <c r="I53" i="29"/>
  <c r="H54" i="29"/>
  <c r="G55" i="29"/>
  <c r="F56" i="29"/>
  <c r="E57" i="29"/>
  <c r="I61" i="29"/>
  <c r="H62" i="29"/>
  <c r="G63" i="29"/>
  <c r="U57" i="30"/>
  <c r="E61" i="30"/>
  <c r="C52" i="29"/>
  <c r="J53" i="29"/>
  <c r="I54" i="29"/>
  <c r="H55" i="29"/>
  <c r="G56" i="29"/>
  <c r="D59" i="29"/>
  <c r="C60" i="29"/>
  <c r="B75" i="29"/>
  <c r="R61" i="29"/>
  <c r="R75" i="29" s="1"/>
  <c r="J61" i="29"/>
  <c r="I62" i="29"/>
  <c r="H63" i="29"/>
  <c r="N47" i="29"/>
  <c r="D52" i="29"/>
  <c r="C53" i="29"/>
  <c r="R54" i="29"/>
  <c r="R68" i="29" s="1"/>
  <c r="B68" i="29"/>
  <c r="J54" i="29"/>
  <c r="I55" i="29"/>
  <c r="E59" i="29"/>
  <c r="D60" i="29"/>
  <c r="C61" i="29"/>
  <c r="B76" i="29"/>
  <c r="R62" i="29"/>
  <c r="R76" i="29" s="1"/>
  <c r="J62" i="29"/>
  <c r="I63" i="29"/>
  <c r="S53" i="30"/>
  <c r="R54" i="30"/>
  <c r="X56" i="30"/>
  <c r="W57" i="30"/>
  <c r="V58" i="30"/>
  <c r="S61" i="30"/>
  <c r="Y63" i="30"/>
  <c r="G52" i="30"/>
  <c r="F52" i="30"/>
  <c r="J56" i="30"/>
  <c r="I57" i="30"/>
  <c r="H58" i="30"/>
  <c r="G59" i="30"/>
  <c r="F60" i="30"/>
  <c r="T62" i="30"/>
  <c r="F53" i="30"/>
  <c r="E54" i="30"/>
  <c r="T55" i="30"/>
  <c r="S56" i="30"/>
  <c r="J57" i="30"/>
  <c r="I58" i="30"/>
  <c r="H59" i="30"/>
  <c r="F61" i="30"/>
  <c r="E62" i="30"/>
  <c r="E53" i="30"/>
  <c r="H52" i="30"/>
  <c r="G53" i="30"/>
  <c r="F54" i="30"/>
  <c r="E55" i="30"/>
  <c r="H60" i="30"/>
  <c r="G61" i="30"/>
  <c r="F62" i="30"/>
  <c r="E63" i="30"/>
  <c r="I52" i="30"/>
  <c r="H53" i="30"/>
  <c r="G54" i="30"/>
  <c r="F55" i="30"/>
  <c r="E56" i="30"/>
  <c r="D57" i="30"/>
  <c r="R59" i="30"/>
  <c r="J59" i="30"/>
  <c r="I60" i="30"/>
  <c r="H61" i="30"/>
  <c r="G62" i="30"/>
  <c r="F63" i="30"/>
  <c r="C54" i="30"/>
  <c r="R52" i="30"/>
  <c r="J52" i="30"/>
  <c r="I53" i="30"/>
  <c r="H54" i="30"/>
  <c r="G55" i="30"/>
  <c r="F56" i="30"/>
  <c r="T58" i="30"/>
  <c r="J60" i="30"/>
  <c r="I61" i="30"/>
  <c r="H62" i="30"/>
  <c r="G63" i="30"/>
  <c r="C58" i="30"/>
  <c r="J53" i="30"/>
  <c r="I54" i="30"/>
  <c r="H55" i="30"/>
  <c r="F57" i="30"/>
  <c r="E58" i="30"/>
  <c r="S60" i="30"/>
  <c r="J61" i="30"/>
  <c r="I62" i="30"/>
  <c r="H63" i="30"/>
  <c r="N50" i="2"/>
  <c r="Z52" i="64" l="1"/>
  <c r="Z66" i="64" s="1"/>
  <c r="AA66" i="64" s="1"/>
  <c r="R82" i="64" s="1"/>
  <c r="J66" i="64"/>
  <c r="K66" i="64" s="1"/>
  <c r="B82" i="64" s="1"/>
  <c r="J77" i="64"/>
  <c r="K77" i="64" s="1"/>
  <c r="B93" i="64" s="1"/>
  <c r="Z63" i="64"/>
  <c r="Z77" i="64" s="1"/>
  <c r="AA77" i="64" s="1"/>
  <c r="R93" i="64" s="1"/>
  <c r="J73" i="64"/>
  <c r="K73" i="64" s="1"/>
  <c r="B89" i="64" s="1"/>
  <c r="Z59" i="64"/>
  <c r="Z73" i="64" s="1"/>
  <c r="AA73" i="64" s="1"/>
  <c r="R89" i="64" s="1"/>
  <c r="J76" i="64"/>
  <c r="K76" i="64" s="1"/>
  <c r="B92" i="64" s="1"/>
  <c r="Z62" i="64"/>
  <c r="Z76" i="64" s="1"/>
  <c r="AA76" i="64" s="1"/>
  <c r="R92" i="64" s="1"/>
  <c r="J69" i="64"/>
  <c r="K69" i="64" s="1"/>
  <c r="B85" i="64" s="1"/>
  <c r="Z55" i="64"/>
  <c r="Z69" i="64" s="1"/>
  <c r="AA69" i="64" s="1"/>
  <c r="R85" i="64" s="1"/>
  <c r="Z60" i="64"/>
  <c r="Z74" i="64" s="1"/>
  <c r="AA74" i="64" s="1"/>
  <c r="R90" i="64" s="1"/>
  <c r="J74" i="64"/>
  <c r="K74" i="64" s="1"/>
  <c r="B90" i="64" s="1"/>
  <c r="J75" i="64"/>
  <c r="K75" i="64" s="1"/>
  <c r="B91" i="64" s="1"/>
  <c r="Z61" i="64"/>
  <c r="Z75" i="64" s="1"/>
  <c r="AA75" i="64" s="1"/>
  <c r="R91" i="64" s="1"/>
  <c r="J68" i="64"/>
  <c r="K68" i="64" s="1"/>
  <c r="B84" i="64" s="1"/>
  <c r="Z54" i="64"/>
  <c r="Z68" i="64" s="1"/>
  <c r="AA68" i="64" s="1"/>
  <c r="R84" i="64" s="1"/>
  <c r="J72" i="64"/>
  <c r="K72" i="64" s="1"/>
  <c r="B88" i="64" s="1"/>
  <c r="Z58" i="64"/>
  <c r="Z72" i="64" s="1"/>
  <c r="AA72" i="64" s="1"/>
  <c r="R88" i="64" s="1"/>
  <c r="J71" i="64"/>
  <c r="K71" i="64" s="1"/>
  <c r="B87" i="64" s="1"/>
  <c r="Z57" i="64"/>
  <c r="Z71" i="64" s="1"/>
  <c r="AA71" i="64" s="1"/>
  <c r="R87" i="64" s="1"/>
  <c r="J67" i="64"/>
  <c r="K67" i="64" s="1"/>
  <c r="B83" i="64" s="1"/>
  <c r="Z53" i="64"/>
  <c r="Z67" i="64" s="1"/>
  <c r="AA67" i="64" s="1"/>
  <c r="R83" i="64" s="1"/>
  <c r="Z56" i="64"/>
  <c r="Z70" i="64" s="1"/>
  <c r="AA70" i="64" s="1"/>
  <c r="R86" i="64" s="1"/>
  <c r="J70" i="64"/>
  <c r="K70" i="64" s="1"/>
  <c r="B86" i="64" s="1"/>
  <c r="D67" i="29"/>
  <c r="S69" i="29"/>
  <c r="E74" i="29"/>
  <c r="B67" i="29"/>
  <c r="N39" i="29"/>
  <c r="R70" i="29"/>
  <c r="U76" i="29"/>
  <c r="U72" i="29"/>
  <c r="AA44" i="29"/>
  <c r="AD44" i="29" s="1"/>
  <c r="J24" i="63" s="1"/>
  <c r="AA38" i="29"/>
  <c r="AD38" i="29" s="1"/>
  <c r="D24" i="63" s="1"/>
  <c r="AA48" i="29"/>
  <c r="AD48" i="29" s="1"/>
  <c r="N24" i="63" s="1"/>
  <c r="N42" i="29"/>
  <c r="N49" i="29"/>
  <c r="N40" i="29"/>
  <c r="N41" i="29"/>
  <c r="N48" i="29"/>
  <c r="N43" i="29"/>
  <c r="J62" i="30"/>
  <c r="Z62" i="30" s="1"/>
  <c r="S56" i="28"/>
  <c r="R53" i="29"/>
  <c r="R67" i="29" s="1"/>
  <c r="T53" i="29"/>
  <c r="T67" i="29" s="1"/>
  <c r="U60" i="29"/>
  <c r="U74" i="29" s="1"/>
  <c r="B74" i="29"/>
  <c r="Z69" i="29"/>
  <c r="AA45" i="29"/>
  <c r="AD45" i="29" s="1"/>
  <c r="K24" i="63" s="1"/>
  <c r="AA41" i="29"/>
  <c r="AD41" i="29" s="1"/>
  <c r="G24" i="63" s="1"/>
  <c r="AA49" i="29"/>
  <c r="AD49" i="29" s="1"/>
  <c r="O24" i="63" s="1"/>
  <c r="AD45" i="28"/>
  <c r="K16" i="63" s="1"/>
  <c r="N44" i="29"/>
  <c r="C73" i="29"/>
  <c r="N46" i="29"/>
  <c r="B71" i="29"/>
  <c r="S77" i="29"/>
  <c r="U66" i="29"/>
  <c r="R72" i="28"/>
  <c r="T72" i="29"/>
  <c r="R66" i="29"/>
  <c r="S66" i="28"/>
  <c r="AA47" i="29"/>
  <c r="AD47" i="29" s="1"/>
  <c r="M24" i="63" s="1"/>
  <c r="N38" i="29"/>
  <c r="AA43" i="29"/>
  <c r="AD43" i="29" s="1"/>
  <c r="I24" i="63" s="1"/>
  <c r="J69" i="29"/>
  <c r="AA46" i="29"/>
  <c r="AD46" i="29" s="1"/>
  <c r="L24" i="63" s="1"/>
  <c r="AA42" i="29"/>
  <c r="AD42" i="29" s="1"/>
  <c r="H24" i="63" s="1"/>
  <c r="AA40" i="29"/>
  <c r="AD40" i="29" s="1"/>
  <c r="F24" i="63" s="1"/>
  <c r="AD42" i="28"/>
  <c r="H16" i="63" s="1"/>
  <c r="AD38" i="28"/>
  <c r="D16" i="63" s="1"/>
  <c r="R68" i="28"/>
  <c r="AD44" i="28"/>
  <c r="J16" i="63" s="1"/>
  <c r="N39" i="28"/>
  <c r="R69" i="28"/>
  <c r="AD39" i="28"/>
  <c r="E16" i="63" s="1"/>
  <c r="AD43" i="28"/>
  <c r="I16" i="63" s="1"/>
  <c r="AA49" i="28"/>
  <c r="AD49" i="28" s="1"/>
  <c r="O16" i="63" s="1"/>
  <c r="AD41" i="28"/>
  <c r="G16" i="63" s="1"/>
  <c r="AA47" i="28"/>
  <c r="AA48" i="28"/>
  <c r="AD48" i="28" s="1"/>
  <c r="N16" i="63" s="1"/>
  <c r="AD40" i="28"/>
  <c r="F16" i="63" s="1"/>
  <c r="AD46" i="28"/>
  <c r="L16" i="63" s="1"/>
  <c r="S70" i="28"/>
  <c r="K38" i="28"/>
  <c r="N38" i="28" s="1"/>
  <c r="N48" i="28"/>
  <c r="C66" i="28"/>
  <c r="N43" i="28"/>
  <c r="N49" i="28"/>
  <c r="N42" i="28"/>
  <c r="N47" i="28"/>
  <c r="N46" i="28"/>
  <c r="B74" i="28"/>
  <c r="N45" i="28"/>
  <c r="N41" i="28"/>
  <c r="N44" i="28"/>
  <c r="B73" i="28"/>
  <c r="R75" i="28"/>
  <c r="N40" i="28"/>
  <c r="R73" i="28"/>
  <c r="R58" i="30"/>
  <c r="B72" i="28"/>
  <c r="Y55" i="30"/>
  <c r="R55" i="29"/>
  <c r="R69" i="29" s="1"/>
  <c r="D54" i="28"/>
  <c r="D62" i="28"/>
  <c r="Z63" i="30"/>
  <c r="Z54" i="30"/>
  <c r="S58" i="28"/>
  <c r="S72" i="28" s="1"/>
  <c r="J55" i="30"/>
  <c r="R59" i="29"/>
  <c r="R73" i="29" s="1"/>
  <c r="U63" i="30"/>
  <c r="Y54" i="29"/>
  <c r="Y68" i="29" s="1"/>
  <c r="I68" i="29"/>
  <c r="S56" i="29"/>
  <c r="S70" i="29" s="1"/>
  <c r="C70" i="29"/>
  <c r="G72" i="29"/>
  <c r="W58" i="29"/>
  <c r="W72" i="29" s="1"/>
  <c r="Y61" i="30"/>
  <c r="X54" i="30"/>
  <c r="V63" i="30"/>
  <c r="U56" i="30"/>
  <c r="V62" i="30"/>
  <c r="V54" i="30"/>
  <c r="U62" i="30"/>
  <c r="J76" i="29"/>
  <c r="Z62" i="29"/>
  <c r="Z76" i="29" s="1"/>
  <c r="Z54" i="29"/>
  <c r="Z68" i="29" s="1"/>
  <c r="J68" i="29"/>
  <c r="J75" i="29"/>
  <c r="Z61" i="29"/>
  <c r="Z75" i="29" s="1"/>
  <c r="J67" i="29"/>
  <c r="Z53" i="29"/>
  <c r="Z67" i="29" s="1"/>
  <c r="G77" i="29"/>
  <c r="W63" i="29"/>
  <c r="W77" i="29" s="1"/>
  <c r="W55" i="29"/>
  <c r="W69" i="29" s="1"/>
  <c r="G69" i="29"/>
  <c r="W62" i="29"/>
  <c r="W76" i="29" s="1"/>
  <c r="G76" i="29"/>
  <c r="Y59" i="30"/>
  <c r="D77" i="29"/>
  <c r="T63" i="29"/>
  <c r="T77" i="29" s="1"/>
  <c r="T55" i="29"/>
  <c r="T69" i="29" s="1"/>
  <c r="D69" i="29"/>
  <c r="Z56" i="29"/>
  <c r="Z70" i="29" s="1"/>
  <c r="J70" i="29"/>
  <c r="J73" i="29"/>
  <c r="Z59" i="29"/>
  <c r="Z73" i="29" s="1"/>
  <c r="X52" i="29"/>
  <c r="X66" i="29" s="1"/>
  <c r="H66" i="29"/>
  <c r="T63" i="28"/>
  <c r="T77" i="28" s="1"/>
  <c r="D77" i="28"/>
  <c r="H71" i="29"/>
  <c r="X57" i="29"/>
  <c r="X71" i="29" s="1"/>
  <c r="C75" i="28"/>
  <c r="S61" i="28"/>
  <c r="S75" i="28" s="1"/>
  <c r="W55" i="30"/>
  <c r="H67" i="29"/>
  <c r="X53" i="29"/>
  <c r="X67" i="29" s="1"/>
  <c r="I71" i="29"/>
  <c r="Y57" i="29"/>
  <c r="Y71" i="29" s="1"/>
  <c r="X63" i="30"/>
  <c r="Z60" i="30"/>
  <c r="Y53" i="30"/>
  <c r="W62" i="30"/>
  <c r="V55" i="30"/>
  <c r="W61" i="30"/>
  <c r="W53" i="30"/>
  <c r="V61" i="30"/>
  <c r="V60" i="30"/>
  <c r="X62" i="29"/>
  <c r="X76" i="29" s="1"/>
  <c r="H76" i="29"/>
  <c r="X54" i="29"/>
  <c r="X68" i="29" s="1"/>
  <c r="H68" i="29"/>
  <c r="H75" i="29"/>
  <c r="X61" i="29"/>
  <c r="X75" i="29" s="1"/>
  <c r="G74" i="29"/>
  <c r="W60" i="29"/>
  <c r="W74" i="29" s="1"/>
  <c r="G66" i="29"/>
  <c r="W52" i="29"/>
  <c r="W66" i="29" s="1"/>
  <c r="Y52" i="29"/>
  <c r="Y66" i="29" s="1"/>
  <c r="I66" i="29"/>
  <c r="C77" i="28"/>
  <c r="S63" i="28"/>
  <c r="S77" i="28" s="1"/>
  <c r="T60" i="28"/>
  <c r="T74" i="28" s="1"/>
  <c r="D74" i="28"/>
  <c r="C73" i="28"/>
  <c r="S59" i="28"/>
  <c r="S73" i="28" s="1"/>
  <c r="Y56" i="29"/>
  <c r="Y70" i="29" s="1"/>
  <c r="I70" i="29"/>
  <c r="G71" i="29"/>
  <c r="W57" i="29"/>
  <c r="W71" i="29" s="1"/>
  <c r="D72" i="28"/>
  <c r="T58" i="28"/>
  <c r="T72" i="28" s="1"/>
  <c r="T59" i="28"/>
  <c r="T73" i="28" s="1"/>
  <c r="D73" i="28"/>
  <c r="U58" i="30"/>
  <c r="W54" i="30"/>
  <c r="X59" i="30"/>
  <c r="W59" i="30"/>
  <c r="I75" i="29"/>
  <c r="Y61" i="29"/>
  <c r="Y75" i="29" s="1"/>
  <c r="I67" i="29"/>
  <c r="Y53" i="29"/>
  <c r="Y67" i="29" s="1"/>
  <c r="C72" i="29"/>
  <c r="S58" i="29"/>
  <c r="S72" i="29" s="1"/>
  <c r="C71" i="29"/>
  <c r="S57" i="29"/>
  <c r="S71" i="29" s="1"/>
  <c r="X59" i="29"/>
  <c r="X73" i="29" s="1"/>
  <c r="H73" i="29"/>
  <c r="D75" i="28"/>
  <c r="T61" i="28"/>
  <c r="T75" i="28" s="1"/>
  <c r="X56" i="29"/>
  <c r="X70" i="29" s="1"/>
  <c r="H70" i="29"/>
  <c r="X62" i="30"/>
  <c r="I77" i="29"/>
  <c r="Y63" i="29"/>
  <c r="Y77" i="29" s="1"/>
  <c r="F77" i="29"/>
  <c r="V63" i="29"/>
  <c r="V77" i="29" s="1"/>
  <c r="T55" i="28"/>
  <c r="T69" i="28" s="1"/>
  <c r="D69" i="28"/>
  <c r="Z63" i="29"/>
  <c r="Z77" i="29" s="1"/>
  <c r="J77" i="29"/>
  <c r="X61" i="30"/>
  <c r="X60" i="30"/>
  <c r="X52" i="30"/>
  <c r="Z61" i="30"/>
  <c r="V57" i="30"/>
  <c r="S58" i="30"/>
  <c r="Y60" i="30"/>
  <c r="X53" i="30"/>
  <c r="Z58" i="30"/>
  <c r="Y58" i="30"/>
  <c r="U54" i="30"/>
  <c r="X58" i="30"/>
  <c r="V52" i="30"/>
  <c r="C75" i="29"/>
  <c r="S61" i="29"/>
  <c r="S75" i="29" s="1"/>
  <c r="C67" i="29"/>
  <c r="S53" i="29"/>
  <c r="S67" i="29" s="1"/>
  <c r="S60" i="29"/>
  <c r="S74" i="29" s="1"/>
  <c r="C74" i="29"/>
  <c r="S52" i="29"/>
  <c r="S66" i="29" s="1"/>
  <c r="C66" i="29"/>
  <c r="Z60" i="29"/>
  <c r="Z74" i="29" s="1"/>
  <c r="J74" i="29"/>
  <c r="Z52" i="29"/>
  <c r="Z66" i="29" s="1"/>
  <c r="J66" i="29"/>
  <c r="T57" i="29"/>
  <c r="T71" i="29" s="1"/>
  <c r="D71" i="29"/>
  <c r="T56" i="29"/>
  <c r="T70" i="29" s="1"/>
  <c r="D70" i="29"/>
  <c r="Y58" i="29"/>
  <c r="Y72" i="29" s="1"/>
  <c r="I72" i="29"/>
  <c r="E75" i="29"/>
  <c r="U61" i="29"/>
  <c r="U75" i="29" s="1"/>
  <c r="E67" i="29"/>
  <c r="U53" i="29"/>
  <c r="U67" i="29" s="1"/>
  <c r="C76" i="28"/>
  <c r="S62" i="28"/>
  <c r="S76" i="28" s="1"/>
  <c r="E63" i="28"/>
  <c r="E59" i="28"/>
  <c r="E61" i="28"/>
  <c r="E60" i="28"/>
  <c r="E54" i="28"/>
  <c r="F21" i="28"/>
  <c r="E53" i="28"/>
  <c r="E55" i="28"/>
  <c r="E57" i="28"/>
  <c r="E58" i="28"/>
  <c r="E56" i="28"/>
  <c r="E52" i="28"/>
  <c r="E62" i="28"/>
  <c r="C68" i="28"/>
  <c r="S54" i="28"/>
  <c r="S68" i="28" s="1"/>
  <c r="D70" i="28"/>
  <c r="T56" i="28"/>
  <c r="T70" i="28" s="1"/>
  <c r="T57" i="30"/>
  <c r="F67" i="29"/>
  <c r="V53" i="29"/>
  <c r="V67" i="29" s="1"/>
  <c r="X55" i="30"/>
  <c r="Z59" i="30"/>
  <c r="Y52" i="30"/>
  <c r="U53" i="30"/>
  <c r="Z57" i="30"/>
  <c r="V53" i="30"/>
  <c r="Y57" i="30"/>
  <c r="W52" i="30"/>
  <c r="T60" i="29"/>
  <c r="T74" i="29" s="1"/>
  <c r="D74" i="29"/>
  <c r="T52" i="29"/>
  <c r="T66" i="29" s="1"/>
  <c r="D66" i="29"/>
  <c r="T59" i="29"/>
  <c r="T73" i="29" s="1"/>
  <c r="D73" i="29"/>
  <c r="U56" i="29"/>
  <c r="U70" i="29" s="1"/>
  <c r="E70" i="29"/>
  <c r="E77" i="29"/>
  <c r="U63" i="29"/>
  <c r="U77" i="29" s="1"/>
  <c r="U55" i="29"/>
  <c r="U69" i="29" s="1"/>
  <c r="E69" i="29"/>
  <c r="J71" i="29"/>
  <c r="Z57" i="29"/>
  <c r="Z71" i="29" s="1"/>
  <c r="V60" i="29"/>
  <c r="V74" i="29" s="1"/>
  <c r="F74" i="29"/>
  <c r="V52" i="29"/>
  <c r="V66" i="29" s="1"/>
  <c r="F66" i="29"/>
  <c r="F75" i="29"/>
  <c r="V61" i="29"/>
  <c r="V75" i="29" s="1"/>
  <c r="D67" i="28"/>
  <c r="T53" i="28"/>
  <c r="T67" i="28" s="1"/>
  <c r="U55" i="30"/>
  <c r="I76" i="29"/>
  <c r="Y62" i="29"/>
  <c r="Y76" i="29" s="1"/>
  <c r="Z58" i="29"/>
  <c r="Z72" i="29" s="1"/>
  <c r="J72" i="29"/>
  <c r="G67" i="29"/>
  <c r="W53" i="29"/>
  <c r="W67" i="29" s="1"/>
  <c r="S60" i="28"/>
  <c r="S74" i="28" s="1"/>
  <c r="C74" i="28"/>
  <c r="Z52" i="30"/>
  <c r="Y54" i="30"/>
  <c r="Z56" i="30"/>
  <c r="U59" i="29"/>
  <c r="U73" i="29" s="1"/>
  <c r="E73" i="29"/>
  <c r="G70" i="29"/>
  <c r="W56" i="29"/>
  <c r="W70" i="29" s="1"/>
  <c r="U61" i="30"/>
  <c r="V55" i="29"/>
  <c r="V69" i="29" s="1"/>
  <c r="F69" i="29"/>
  <c r="V62" i="29"/>
  <c r="V76" i="29" s="1"/>
  <c r="F76" i="29"/>
  <c r="F68" i="29"/>
  <c r="V54" i="29"/>
  <c r="V68" i="29" s="1"/>
  <c r="W59" i="29"/>
  <c r="W73" i="29" s="1"/>
  <c r="G73" i="29"/>
  <c r="G75" i="29"/>
  <c r="W61" i="29"/>
  <c r="W75" i="29" s="1"/>
  <c r="F71" i="29"/>
  <c r="V57" i="29"/>
  <c r="V71" i="29" s="1"/>
  <c r="D71" i="28"/>
  <c r="T57" i="28"/>
  <c r="T71" i="28" s="1"/>
  <c r="I69" i="29"/>
  <c r="Y55" i="29"/>
  <c r="Y69" i="29" s="1"/>
  <c r="V56" i="29"/>
  <c r="V70" i="29" s="1"/>
  <c r="F70" i="29"/>
  <c r="Y60" i="29"/>
  <c r="Y74" i="29" s="1"/>
  <c r="I74" i="29"/>
  <c r="Y62" i="30"/>
  <c r="Z53" i="30"/>
  <c r="W63" i="30"/>
  <c r="V56" i="30"/>
  <c r="S54" i="30"/>
  <c r="F72" i="29"/>
  <c r="V58" i="29"/>
  <c r="V72" i="29" s="1"/>
  <c r="X63" i="29"/>
  <c r="X77" i="29" s="1"/>
  <c r="H77" i="29"/>
  <c r="X55" i="29"/>
  <c r="X69" i="29" s="1"/>
  <c r="H69" i="29"/>
  <c r="U57" i="29"/>
  <c r="U71" i="29" s="1"/>
  <c r="E71" i="29"/>
  <c r="G68" i="29"/>
  <c r="W54" i="29"/>
  <c r="W68" i="29" s="1"/>
  <c r="I73" i="29"/>
  <c r="Y59" i="29"/>
  <c r="Y73" i="29" s="1"/>
  <c r="X58" i="29"/>
  <c r="X72" i="29" s="1"/>
  <c r="H72" i="29"/>
  <c r="X60" i="29"/>
  <c r="X74" i="29" s="1"/>
  <c r="H74" i="29"/>
  <c r="C69" i="28"/>
  <c r="S55" i="28"/>
  <c r="S69" i="28" s="1"/>
  <c r="V59" i="29"/>
  <c r="V73" i="29" s="1"/>
  <c r="F73" i="29"/>
  <c r="C67" i="28"/>
  <c r="S53" i="28"/>
  <c r="S67" i="28" s="1"/>
  <c r="D66" i="28"/>
  <c r="T52" i="28"/>
  <c r="T66" i="28" s="1"/>
  <c r="B52" i="2"/>
  <c r="B94" i="64" l="1"/>
  <c r="B96" i="64"/>
  <c r="B99" i="64" s="1"/>
  <c r="R94" i="64"/>
  <c r="R96" i="64"/>
  <c r="R99" i="64" s="1"/>
  <c r="R101" i="64" s="1"/>
  <c r="AB39" i="29"/>
  <c r="AD47" i="28"/>
  <c r="M16" i="63" s="1"/>
  <c r="AB40" i="28"/>
  <c r="AB43" i="28"/>
  <c r="AB44" i="28"/>
  <c r="AB41" i="28"/>
  <c r="AB45" i="28"/>
  <c r="AB38" i="28"/>
  <c r="AB39" i="28"/>
  <c r="AB42" i="28"/>
  <c r="AB46" i="28"/>
  <c r="B79" i="29"/>
  <c r="AB47" i="29"/>
  <c r="AB40" i="29"/>
  <c r="AB49" i="29"/>
  <c r="AB41" i="29"/>
  <c r="AB42" i="29"/>
  <c r="AB43" i="29"/>
  <c r="R79" i="29"/>
  <c r="AB46" i="29"/>
  <c r="AB48" i="29"/>
  <c r="AB44" i="29"/>
  <c r="AB45" i="29"/>
  <c r="AB38" i="29"/>
  <c r="AB47" i="28"/>
  <c r="AB48" i="28"/>
  <c r="R79" i="28"/>
  <c r="AB49" i="28"/>
  <c r="L48" i="28"/>
  <c r="L39" i="28"/>
  <c r="L44" i="28"/>
  <c r="L45" i="28"/>
  <c r="L42" i="28"/>
  <c r="L43" i="28"/>
  <c r="L46" i="28"/>
  <c r="L49" i="28"/>
  <c r="L47" i="28"/>
  <c r="B79" i="28"/>
  <c r="L38" i="28"/>
  <c r="L41" i="28"/>
  <c r="L40" i="28"/>
  <c r="D68" i="28"/>
  <c r="T54" i="28"/>
  <c r="T68" i="28" s="1"/>
  <c r="T62" i="28"/>
  <c r="T76" i="28" s="1"/>
  <c r="D76" i="28"/>
  <c r="Z55" i="30"/>
  <c r="AA71" i="29"/>
  <c r="K77" i="29"/>
  <c r="K69" i="29"/>
  <c r="AA74" i="29"/>
  <c r="K68" i="29"/>
  <c r="K76" i="29"/>
  <c r="AA76" i="29"/>
  <c r="AA68" i="29"/>
  <c r="K73" i="29"/>
  <c r="AA67" i="29"/>
  <c r="AA72" i="29"/>
  <c r="K72" i="29"/>
  <c r="K75" i="29"/>
  <c r="AA77" i="29"/>
  <c r="K74" i="29"/>
  <c r="K70" i="29"/>
  <c r="K71" i="29"/>
  <c r="AA73" i="29"/>
  <c r="K67" i="29"/>
  <c r="AA69" i="29"/>
  <c r="AA75" i="29"/>
  <c r="AA70" i="29"/>
  <c r="K66" i="29"/>
  <c r="AA66" i="29"/>
  <c r="E66" i="28"/>
  <c r="U52" i="28"/>
  <c r="U66" i="28" s="1"/>
  <c r="U60" i="28"/>
  <c r="U74" i="28" s="1"/>
  <c r="E74" i="28"/>
  <c r="E76" i="28"/>
  <c r="U62" i="28"/>
  <c r="U76" i="28" s="1"/>
  <c r="E70" i="28"/>
  <c r="U56" i="28"/>
  <c r="U70" i="28" s="1"/>
  <c r="E75" i="28"/>
  <c r="U61" i="28"/>
  <c r="U75" i="28" s="1"/>
  <c r="E68" i="28"/>
  <c r="U54" i="28"/>
  <c r="U68" i="28" s="1"/>
  <c r="E72" i="28"/>
  <c r="U58" i="28"/>
  <c r="U72" i="28" s="1"/>
  <c r="U59" i="28"/>
  <c r="U73" i="28" s="1"/>
  <c r="E73" i="28"/>
  <c r="E71" i="28"/>
  <c r="U57" i="28"/>
  <c r="U71" i="28" s="1"/>
  <c r="U63" i="28"/>
  <c r="U77" i="28" s="1"/>
  <c r="E77" i="28"/>
  <c r="E69" i="28"/>
  <c r="U55" i="28"/>
  <c r="U69" i="28" s="1"/>
  <c r="U53" i="28"/>
  <c r="U67" i="28" s="1"/>
  <c r="E67" i="28"/>
  <c r="F60" i="28"/>
  <c r="F63" i="28"/>
  <c r="F59" i="28"/>
  <c r="F62" i="28"/>
  <c r="F58" i="28"/>
  <c r="F54" i="28"/>
  <c r="G21" i="28"/>
  <c r="F53" i="28"/>
  <c r="F57" i="28"/>
  <c r="F61" i="28"/>
  <c r="F56" i="28"/>
  <c r="F52" i="28"/>
  <c r="F55" i="28"/>
  <c r="T97" i="16"/>
  <c r="T97" i="15"/>
  <c r="T97" i="6"/>
  <c r="T97" i="5"/>
  <c r="T97" i="2"/>
  <c r="T97" i="14"/>
  <c r="D97" i="14"/>
  <c r="J35" i="16"/>
  <c r="I35" i="16"/>
  <c r="H35" i="16"/>
  <c r="G35" i="16"/>
  <c r="F35" i="16"/>
  <c r="E35" i="16"/>
  <c r="D35" i="16"/>
  <c r="C35" i="16"/>
  <c r="B35" i="16"/>
  <c r="J34" i="16"/>
  <c r="I34" i="16"/>
  <c r="H34" i="16"/>
  <c r="G34" i="16"/>
  <c r="F34" i="16"/>
  <c r="E34" i="16"/>
  <c r="D34" i="16"/>
  <c r="C34" i="16"/>
  <c r="B34" i="16"/>
  <c r="J33" i="16"/>
  <c r="I33" i="16"/>
  <c r="H33" i="16"/>
  <c r="G33" i="16"/>
  <c r="F33" i="16"/>
  <c r="E33" i="16"/>
  <c r="D33" i="16"/>
  <c r="C33" i="16"/>
  <c r="B33" i="16"/>
  <c r="J32" i="16"/>
  <c r="I32" i="16"/>
  <c r="H32" i="16"/>
  <c r="G32" i="16"/>
  <c r="F32" i="16"/>
  <c r="E32" i="16"/>
  <c r="D32" i="16"/>
  <c r="C32" i="16"/>
  <c r="B32" i="16"/>
  <c r="J31" i="16"/>
  <c r="I31" i="16"/>
  <c r="H31" i="16"/>
  <c r="G31" i="16"/>
  <c r="F31" i="16"/>
  <c r="E31" i="16"/>
  <c r="D31" i="16"/>
  <c r="C31" i="16"/>
  <c r="B31" i="16"/>
  <c r="J30" i="16"/>
  <c r="I30" i="16"/>
  <c r="H30" i="16"/>
  <c r="G30" i="16"/>
  <c r="F30" i="16"/>
  <c r="E30" i="16"/>
  <c r="D30" i="16"/>
  <c r="C30" i="16"/>
  <c r="B30" i="16"/>
  <c r="J29" i="16"/>
  <c r="I29" i="16"/>
  <c r="H29" i="16"/>
  <c r="G29" i="16"/>
  <c r="F29" i="16"/>
  <c r="E29" i="16"/>
  <c r="D29" i="16"/>
  <c r="C29" i="16"/>
  <c r="B29" i="16"/>
  <c r="J28" i="16"/>
  <c r="I28" i="16"/>
  <c r="H28" i="16"/>
  <c r="G28" i="16"/>
  <c r="F28" i="16"/>
  <c r="E28" i="16"/>
  <c r="D28" i="16"/>
  <c r="C28" i="16"/>
  <c r="B28" i="16"/>
  <c r="J27" i="16"/>
  <c r="I27" i="16"/>
  <c r="H27" i="16"/>
  <c r="G27" i="16"/>
  <c r="F27" i="16"/>
  <c r="E27" i="16"/>
  <c r="D27" i="16"/>
  <c r="C27" i="16"/>
  <c r="B27" i="16"/>
  <c r="J26" i="16"/>
  <c r="I26" i="16"/>
  <c r="H26" i="16"/>
  <c r="G26" i="16"/>
  <c r="F26" i="16"/>
  <c r="E26" i="16"/>
  <c r="D26" i="16"/>
  <c r="C26" i="16"/>
  <c r="B26" i="16"/>
  <c r="J25" i="16"/>
  <c r="I25" i="16"/>
  <c r="H25" i="16"/>
  <c r="G25" i="16"/>
  <c r="F25" i="16"/>
  <c r="E25" i="16"/>
  <c r="D25" i="16"/>
  <c r="C25" i="16"/>
  <c r="B25" i="16"/>
  <c r="J24" i="16"/>
  <c r="I24" i="16"/>
  <c r="H24" i="16"/>
  <c r="G24" i="16"/>
  <c r="F24" i="16"/>
  <c r="E24" i="16"/>
  <c r="D24" i="16"/>
  <c r="C24" i="16"/>
  <c r="B24" i="16"/>
  <c r="B17" i="14"/>
  <c r="B21" i="14"/>
  <c r="J19" i="14"/>
  <c r="I19" i="14"/>
  <c r="H19" i="14"/>
  <c r="G19" i="14"/>
  <c r="F19" i="14"/>
  <c r="E19" i="14"/>
  <c r="D19" i="14"/>
  <c r="C19" i="14"/>
  <c r="B19" i="14"/>
  <c r="J35" i="15"/>
  <c r="I35" i="15"/>
  <c r="H35" i="15"/>
  <c r="G35" i="15"/>
  <c r="F35" i="15"/>
  <c r="E35" i="15"/>
  <c r="D35" i="15"/>
  <c r="C35" i="15"/>
  <c r="B35" i="15"/>
  <c r="J34" i="15"/>
  <c r="I34" i="15"/>
  <c r="H34" i="15"/>
  <c r="G34" i="15"/>
  <c r="F34" i="15"/>
  <c r="E34" i="15"/>
  <c r="D34" i="15"/>
  <c r="C34" i="15"/>
  <c r="B34" i="15"/>
  <c r="J33" i="15"/>
  <c r="I33" i="15"/>
  <c r="H33" i="15"/>
  <c r="G33" i="15"/>
  <c r="F33" i="15"/>
  <c r="E33" i="15"/>
  <c r="D33" i="15"/>
  <c r="C33" i="15"/>
  <c r="B33" i="15"/>
  <c r="J32" i="15"/>
  <c r="I32" i="15"/>
  <c r="H32" i="15"/>
  <c r="G32" i="15"/>
  <c r="F32" i="15"/>
  <c r="E32" i="15"/>
  <c r="D32" i="15"/>
  <c r="C32" i="15"/>
  <c r="B32" i="15"/>
  <c r="J31" i="15"/>
  <c r="I31" i="15"/>
  <c r="H31" i="15"/>
  <c r="G31" i="15"/>
  <c r="F31" i="15"/>
  <c r="E31" i="15"/>
  <c r="D31" i="15"/>
  <c r="C31" i="15"/>
  <c r="B31" i="15"/>
  <c r="J30" i="15"/>
  <c r="I30" i="15"/>
  <c r="H30" i="15"/>
  <c r="G30" i="15"/>
  <c r="F30" i="15"/>
  <c r="E30" i="15"/>
  <c r="D30" i="15"/>
  <c r="C30" i="15"/>
  <c r="B30" i="15"/>
  <c r="J29" i="15"/>
  <c r="I29" i="15"/>
  <c r="H29" i="15"/>
  <c r="G29" i="15"/>
  <c r="F29" i="15"/>
  <c r="E29" i="15"/>
  <c r="D29" i="15"/>
  <c r="C29" i="15"/>
  <c r="B29" i="15"/>
  <c r="J28" i="15"/>
  <c r="I28" i="15"/>
  <c r="H28" i="15"/>
  <c r="G28" i="15"/>
  <c r="F28" i="15"/>
  <c r="E28" i="15"/>
  <c r="D28" i="15"/>
  <c r="C28" i="15"/>
  <c r="B28" i="15"/>
  <c r="J27" i="15"/>
  <c r="I27" i="15"/>
  <c r="H27" i="15"/>
  <c r="G27" i="15"/>
  <c r="F27" i="15"/>
  <c r="E27" i="15"/>
  <c r="D27" i="15"/>
  <c r="C27" i="15"/>
  <c r="B27" i="15"/>
  <c r="J26" i="15"/>
  <c r="I26" i="15"/>
  <c r="H26" i="15"/>
  <c r="G26" i="15"/>
  <c r="F26" i="15"/>
  <c r="E26" i="15"/>
  <c r="D26" i="15"/>
  <c r="C26" i="15"/>
  <c r="B26" i="15"/>
  <c r="J25" i="15"/>
  <c r="I25" i="15"/>
  <c r="H25" i="15"/>
  <c r="G25" i="15"/>
  <c r="F25" i="15"/>
  <c r="E25" i="15"/>
  <c r="D25" i="15"/>
  <c r="C25" i="15"/>
  <c r="B25" i="15"/>
  <c r="J24" i="15"/>
  <c r="I24" i="15"/>
  <c r="H24" i="15"/>
  <c r="G24" i="15"/>
  <c r="F24" i="15"/>
  <c r="E24" i="15"/>
  <c r="D24" i="15"/>
  <c r="C24" i="15"/>
  <c r="B24" i="15"/>
  <c r="J35" i="14"/>
  <c r="I35" i="14"/>
  <c r="H35" i="14"/>
  <c r="G35" i="14"/>
  <c r="F35" i="14"/>
  <c r="E35" i="14"/>
  <c r="D35" i="14"/>
  <c r="C35" i="14"/>
  <c r="B35" i="14"/>
  <c r="J34" i="14"/>
  <c r="I34" i="14"/>
  <c r="H34" i="14"/>
  <c r="G34" i="14"/>
  <c r="F34" i="14"/>
  <c r="E34" i="14"/>
  <c r="D34" i="14"/>
  <c r="C34" i="14"/>
  <c r="B34" i="14"/>
  <c r="J33" i="14"/>
  <c r="I33" i="14"/>
  <c r="H33" i="14"/>
  <c r="G33" i="14"/>
  <c r="F33" i="14"/>
  <c r="E33" i="14"/>
  <c r="D33" i="14"/>
  <c r="C33" i="14"/>
  <c r="B33" i="14"/>
  <c r="J32" i="14"/>
  <c r="I32" i="14"/>
  <c r="H32" i="14"/>
  <c r="G32" i="14"/>
  <c r="F32" i="14"/>
  <c r="E32" i="14"/>
  <c r="D32" i="14"/>
  <c r="C32" i="14"/>
  <c r="B32" i="14"/>
  <c r="J31" i="14"/>
  <c r="I31" i="14"/>
  <c r="H31" i="14"/>
  <c r="G31" i="14"/>
  <c r="F31" i="14"/>
  <c r="E31" i="14"/>
  <c r="D31" i="14"/>
  <c r="C31" i="14"/>
  <c r="B31" i="14"/>
  <c r="J30" i="14"/>
  <c r="I30" i="14"/>
  <c r="H30" i="14"/>
  <c r="G30" i="14"/>
  <c r="F30" i="14"/>
  <c r="E30" i="14"/>
  <c r="D30" i="14"/>
  <c r="C30" i="14"/>
  <c r="B30" i="14"/>
  <c r="J29" i="14"/>
  <c r="I29" i="14"/>
  <c r="H29" i="14"/>
  <c r="G29" i="14"/>
  <c r="F29" i="14"/>
  <c r="E29" i="14"/>
  <c r="D29" i="14"/>
  <c r="C29" i="14"/>
  <c r="B29" i="14"/>
  <c r="J28" i="14"/>
  <c r="I28" i="14"/>
  <c r="H28" i="14"/>
  <c r="G28" i="14"/>
  <c r="F28" i="14"/>
  <c r="E28" i="14"/>
  <c r="D28" i="14"/>
  <c r="C28" i="14"/>
  <c r="B28" i="14"/>
  <c r="J27" i="14"/>
  <c r="I27" i="14"/>
  <c r="H27" i="14"/>
  <c r="G27" i="14"/>
  <c r="F27" i="14"/>
  <c r="E27" i="14"/>
  <c r="D27" i="14"/>
  <c r="C27" i="14"/>
  <c r="B27" i="14"/>
  <c r="J26" i="14"/>
  <c r="I26" i="14"/>
  <c r="H26" i="14"/>
  <c r="G26" i="14"/>
  <c r="F26" i="14"/>
  <c r="E26" i="14"/>
  <c r="D26" i="14"/>
  <c r="C26" i="14"/>
  <c r="B26" i="14"/>
  <c r="J25" i="14"/>
  <c r="I25" i="14"/>
  <c r="H25" i="14"/>
  <c r="G25" i="14"/>
  <c r="F25" i="14"/>
  <c r="E25" i="14"/>
  <c r="D25" i="14"/>
  <c r="C25" i="14"/>
  <c r="B25" i="14"/>
  <c r="J24" i="14"/>
  <c r="I24" i="14"/>
  <c r="H24" i="14"/>
  <c r="G24" i="14"/>
  <c r="F24" i="14"/>
  <c r="E24" i="14"/>
  <c r="D24" i="14"/>
  <c r="C24" i="14"/>
  <c r="B24" i="14"/>
  <c r="J15" i="14"/>
  <c r="I15" i="14"/>
  <c r="H15" i="14"/>
  <c r="G15" i="14"/>
  <c r="F15" i="14"/>
  <c r="E15" i="14"/>
  <c r="D15" i="14"/>
  <c r="C15" i="14"/>
  <c r="B15" i="14"/>
  <c r="J14" i="14"/>
  <c r="I14" i="14"/>
  <c r="H14" i="14"/>
  <c r="G14" i="14"/>
  <c r="F14" i="14"/>
  <c r="E14" i="14"/>
  <c r="D14" i="14"/>
  <c r="C14" i="14"/>
  <c r="B14" i="14"/>
  <c r="J13" i="14"/>
  <c r="I13" i="14"/>
  <c r="H13" i="14"/>
  <c r="G13" i="14"/>
  <c r="F13" i="14"/>
  <c r="E13" i="14"/>
  <c r="D13" i="14"/>
  <c r="C13" i="14"/>
  <c r="B13" i="14"/>
  <c r="J12" i="14"/>
  <c r="I12" i="14"/>
  <c r="H12" i="14"/>
  <c r="G12" i="14"/>
  <c r="F12" i="14"/>
  <c r="E12" i="14"/>
  <c r="D12" i="14"/>
  <c r="C12" i="14"/>
  <c r="B12" i="14"/>
  <c r="J11" i="14"/>
  <c r="I11" i="14"/>
  <c r="H11" i="14"/>
  <c r="G11" i="14"/>
  <c r="F11" i="14"/>
  <c r="E11" i="14"/>
  <c r="D11" i="14"/>
  <c r="C11" i="14"/>
  <c r="B11" i="14"/>
  <c r="J10" i="14"/>
  <c r="I10" i="14"/>
  <c r="H10" i="14"/>
  <c r="G10" i="14"/>
  <c r="F10" i="14"/>
  <c r="E10" i="14"/>
  <c r="D10" i="14"/>
  <c r="C10" i="14"/>
  <c r="B10" i="14"/>
  <c r="J9" i="14"/>
  <c r="I9" i="14"/>
  <c r="H9" i="14"/>
  <c r="G9" i="14"/>
  <c r="F9" i="14"/>
  <c r="E9" i="14"/>
  <c r="D9" i="14"/>
  <c r="C9" i="14"/>
  <c r="B9" i="14"/>
  <c r="J8" i="14"/>
  <c r="I8" i="14"/>
  <c r="H8" i="14"/>
  <c r="G8" i="14"/>
  <c r="F8" i="14"/>
  <c r="E8" i="14"/>
  <c r="D8" i="14"/>
  <c r="C8" i="14"/>
  <c r="B8" i="14"/>
  <c r="J7" i="14"/>
  <c r="I7" i="14"/>
  <c r="H7" i="14"/>
  <c r="G7" i="14"/>
  <c r="F7" i="14"/>
  <c r="E7" i="14"/>
  <c r="D7" i="14"/>
  <c r="C7" i="14"/>
  <c r="B7" i="14"/>
  <c r="J6" i="14"/>
  <c r="I6" i="14"/>
  <c r="H6" i="14"/>
  <c r="G6" i="14"/>
  <c r="F6" i="14"/>
  <c r="E6" i="14"/>
  <c r="D6" i="14"/>
  <c r="C6" i="14"/>
  <c r="B6" i="14"/>
  <c r="J5" i="14"/>
  <c r="I5" i="14"/>
  <c r="H5" i="14"/>
  <c r="G5" i="14"/>
  <c r="F5" i="14"/>
  <c r="E5" i="14"/>
  <c r="D5" i="14"/>
  <c r="C5" i="14"/>
  <c r="B5" i="14"/>
  <c r="J4" i="14"/>
  <c r="I4" i="14"/>
  <c r="H4" i="14"/>
  <c r="G4" i="14"/>
  <c r="F4" i="14"/>
  <c r="E4" i="14"/>
  <c r="D4" i="14"/>
  <c r="C4" i="14"/>
  <c r="B4" i="14"/>
  <c r="R91" i="29" l="1"/>
  <c r="B101" i="64"/>
  <c r="B92" i="29"/>
  <c r="B86" i="29"/>
  <c r="B93" i="29"/>
  <c r="B82" i="29"/>
  <c r="B90" i="29"/>
  <c r="B91" i="29"/>
  <c r="B84" i="29"/>
  <c r="B88" i="29"/>
  <c r="B83" i="29"/>
  <c r="B85" i="29"/>
  <c r="B87" i="29"/>
  <c r="B89" i="29"/>
  <c r="R88" i="29"/>
  <c r="R87" i="29"/>
  <c r="R92" i="29"/>
  <c r="R89" i="29"/>
  <c r="R83" i="29"/>
  <c r="R82" i="29"/>
  <c r="R84" i="29"/>
  <c r="R86" i="29"/>
  <c r="R93" i="29"/>
  <c r="R85" i="29"/>
  <c r="R90" i="29"/>
  <c r="F75" i="28"/>
  <c r="V61" i="28"/>
  <c r="V75" i="28" s="1"/>
  <c r="V63" i="28"/>
  <c r="V77" i="28" s="1"/>
  <c r="F77" i="28"/>
  <c r="F71" i="28"/>
  <c r="V57" i="28"/>
  <c r="V71" i="28" s="1"/>
  <c r="F74" i="28"/>
  <c r="V60" i="28"/>
  <c r="V74" i="28" s="1"/>
  <c r="F67" i="28"/>
  <c r="V53" i="28"/>
  <c r="V67" i="28" s="1"/>
  <c r="G63" i="28"/>
  <c r="G62" i="28"/>
  <c r="G60" i="28"/>
  <c r="H21" i="28"/>
  <c r="G53" i="28"/>
  <c r="G59" i="28"/>
  <c r="G57" i="28"/>
  <c r="G56" i="28"/>
  <c r="G52" i="28"/>
  <c r="G54" i="28"/>
  <c r="G58" i="28"/>
  <c r="G55" i="28"/>
  <c r="G61" i="28"/>
  <c r="F68" i="28"/>
  <c r="V54" i="28"/>
  <c r="V68" i="28" s="1"/>
  <c r="F69" i="28"/>
  <c r="V55" i="28"/>
  <c r="V69" i="28" s="1"/>
  <c r="F72" i="28"/>
  <c r="V58" i="28"/>
  <c r="V72" i="28" s="1"/>
  <c r="F66" i="28"/>
  <c r="V52" i="28"/>
  <c r="V66" i="28" s="1"/>
  <c r="F76" i="28"/>
  <c r="V62" i="28"/>
  <c r="V76" i="28" s="1"/>
  <c r="F70" i="28"/>
  <c r="V56" i="28"/>
  <c r="V70" i="28" s="1"/>
  <c r="F73" i="28"/>
  <c r="V59" i="28"/>
  <c r="V73" i="28" s="1"/>
  <c r="D97" i="16"/>
  <c r="B21" i="16"/>
  <c r="C21" i="16" s="1"/>
  <c r="D21" i="16" s="1"/>
  <c r="E21" i="16" s="1"/>
  <c r="F21" i="16" s="1"/>
  <c r="G21" i="16" s="1"/>
  <c r="H21" i="16" s="1"/>
  <c r="I21" i="16" s="1"/>
  <c r="J21" i="16" s="1"/>
  <c r="K19" i="16"/>
  <c r="J19" i="16"/>
  <c r="I19" i="16"/>
  <c r="H19" i="16"/>
  <c r="G19" i="16"/>
  <c r="F19" i="16"/>
  <c r="E19" i="16"/>
  <c r="D19" i="16"/>
  <c r="C19" i="16"/>
  <c r="B19" i="16"/>
  <c r="B17" i="16"/>
  <c r="J15" i="16"/>
  <c r="I15" i="16"/>
  <c r="H15" i="16"/>
  <c r="G15" i="16"/>
  <c r="F15" i="16"/>
  <c r="E15" i="16"/>
  <c r="D15" i="16"/>
  <c r="C15" i="16"/>
  <c r="B15" i="16"/>
  <c r="J14" i="16"/>
  <c r="I14" i="16"/>
  <c r="H14" i="16"/>
  <c r="G14" i="16"/>
  <c r="F14" i="16"/>
  <c r="E14" i="16"/>
  <c r="D14" i="16"/>
  <c r="C14" i="16"/>
  <c r="B14" i="16"/>
  <c r="J13" i="16"/>
  <c r="I13" i="16"/>
  <c r="H13" i="16"/>
  <c r="G13" i="16"/>
  <c r="F13" i="16"/>
  <c r="E13" i="16"/>
  <c r="D13" i="16"/>
  <c r="D61" i="16" s="1"/>
  <c r="T61" i="16" s="1"/>
  <c r="C13" i="16"/>
  <c r="B13" i="16"/>
  <c r="J12" i="16"/>
  <c r="I12" i="16"/>
  <c r="H12" i="16"/>
  <c r="G12" i="16"/>
  <c r="F12" i="16"/>
  <c r="E12" i="16"/>
  <c r="E60" i="16" s="1"/>
  <c r="U60" i="16" s="1"/>
  <c r="D12" i="16"/>
  <c r="C12" i="16"/>
  <c r="B12" i="16"/>
  <c r="J11" i="16"/>
  <c r="I11" i="16"/>
  <c r="H11" i="16"/>
  <c r="G11" i="16"/>
  <c r="F11" i="16"/>
  <c r="E11" i="16"/>
  <c r="D11" i="16"/>
  <c r="C11" i="16"/>
  <c r="B11" i="16"/>
  <c r="J10" i="16"/>
  <c r="I10" i="16"/>
  <c r="H10" i="16"/>
  <c r="G10" i="16"/>
  <c r="F10" i="16"/>
  <c r="E10" i="16"/>
  <c r="D10" i="16"/>
  <c r="C10" i="16"/>
  <c r="B10" i="16"/>
  <c r="J9" i="16"/>
  <c r="I9" i="16"/>
  <c r="H9" i="16"/>
  <c r="H57" i="16" s="1"/>
  <c r="X57" i="16" s="1"/>
  <c r="G9" i="16"/>
  <c r="F9" i="16"/>
  <c r="E9" i="16"/>
  <c r="D9" i="16"/>
  <c r="C9" i="16"/>
  <c r="B9" i="16"/>
  <c r="J8" i="16"/>
  <c r="I8" i="16"/>
  <c r="H8" i="16"/>
  <c r="G8" i="16"/>
  <c r="F8" i="16"/>
  <c r="E8" i="16"/>
  <c r="D8" i="16"/>
  <c r="C8" i="16"/>
  <c r="B8" i="16"/>
  <c r="J7" i="16"/>
  <c r="I7" i="16"/>
  <c r="H7" i="16"/>
  <c r="G7" i="16"/>
  <c r="F7" i="16"/>
  <c r="E7" i="16"/>
  <c r="D7" i="16"/>
  <c r="C7" i="16"/>
  <c r="B7" i="16"/>
  <c r="B55" i="16" s="1"/>
  <c r="R55" i="16" s="1"/>
  <c r="J6" i="16"/>
  <c r="I6" i="16"/>
  <c r="H6" i="16"/>
  <c r="G6" i="16"/>
  <c r="F6" i="16"/>
  <c r="E6" i="16"/>
  <c r="D6" i="16"/>
  <c r="C6" i="16"/>
  <c r="C54" i="16" s="1"/>
  <c r="S54" i="16" s="1"/>
  <c r="B6" i="16"/>
  <c r="J5" i="16"/>
  <c r="I5" i="16"/>
  <c r="H5" i="16"/>
  <c r="G5" i="16"/>
  <c r="F5" i="16"/>
  <c r="E5" i="16"/>
  <c r="D5" i="16"/>
  <c r="D53" i="16" s="1"/>
  <c r="T53" i="16" s="1"/>
  <c r="C5" i="16"/>
  <c r="B5" i="16"/>
  <c r="J4" i="16"/>
  <c r="I4" i="16"/>
  <c r="H4" i="16"/>
  <c r="G4" i="16"/>
  <c r="F4" i="16"/>
  <c r="E4" i="16"/>
  <c r="E52" i="16" s="1"/>
  <c r="U52" i="16" s="1"/>
  <c r="D4" i="16"/>
  <c r="C4" i="16"/>
  <c r="B4" i="16"/>
  <c r="D97" i="15"/>
  <c r="B21" i="15"/>
  <c r="C21" i="15" s="1"/>
  <c r="D21" i="15" s="1"/>
  <c r="E21" i="15" s="1"/>
  <c r="K19" i="15"/>
  <c r="J19" i="15"/>
  <c r="I19" i="15"/>
  <c r="H19" i="15"/>
  <c r="G19" i="15"/>
  <c r="F19" i="15"/>
  <c r="E19" i="15"/>
  <c r="D19" i="15"/>
  <c r="C19" i="15"/>
  <c r="B19" i="15"/>
  <c r="B17" i="15"/>
  <c r="J15" i="15"/>
  <c r="I15" i="15"/>
  <c r="H15" i="15"/>
  <c r="G15" i="15"/>
  <c r="F15" i="15"/>
  <c r="E15" i="15"/>
  <c r="D15" i="15"/>
  <c r="C15" i="15"/>
  <c r="B15" i="15"/>
  <c r="J14" i="15"/>
  <c r="I14" i="15"/>
  <c r="H14" i="15"/>
  <c r="G14" i="15"/>
  <c r="F14" i="15"/>
  <c r="E14" i="15"/>
  <c r="D14" i="15"/>
  <c r="D62" i="15" s="1"/>
  <c r="T62" i="15" s="1"/>
  <c r="C14" i="15"/>
  <c r="B14" i="15"/>
  <c r="J13" i="15"/>
  <c r="I13" i="15"/>
  <c r="H13" i="15"/>
  <c r="G13" i="15"/>
  <c r="F13" i="15"/>
  <c r="E13" i="15"/>
  <c r="D13" i="15"/>
  <c r="C13" i="15"/>
  <c r="B13" i="15"/>
  <c r="J12" i="15"/>
  <c r="I12" i="15"/>
  <c r="H12" i="15"/>
  <c r="G12" i="15"/>
  <c r="F12" i="15"/>
  <c r="E12" i="15"/>
  <c r="D12" i="15"/>
  <c r="D60" i="15" s="1"/>
  <c r="T60" i="15" s="1"/>
  <c r="C12" i="15"/>
  <c r="B12" i="15"/>
  <c r="J11" i="15"/>
  <c r="I11" i="15"/>
  <c r="H11" i="15"/>
  <c r="G11" i="15"/>
  <c r="F11" i="15"/>
  <c r="E11" i="15"/>
  <c r="D11" i="15"/>
  <c r="C11" i="15"/>
  <c r="B11" i="15"/>
  <c r="J10" i="15"/>
  <c r="I10" i="15"/>
  <c r="H10" i="15"/>
  <c r="G10" i="15"/>
  <c r="F10" i="15"/>
  <c r="E10" i="15"/>
  <c r="D10" i="15"/>
  <c r="D58" i="15" s="1"/>
  <c r="T58" i="15" s="1"/>
  <c r="C10" i="15"/>
  <c r="B10" i="15"/>
  <c r="B58" i="15" s="1"/>
  <c r="R58" i="15" s="1"/>
  <c r="J9" i="15"/>
  <c r="I9" i="15"/>
  <c r="H9" i="15"/>
  <c r="G9" i="15"/>
  <c r="F9" i="15"/>
  <c r="E9" i="15"/>
  <c r="D9" i="15"/>
  <c r="D57" i="15" s="1"/>
  <c r="T57" i="15" s="1"/>
  <c r="C9" i="15"/>
  <c r="C57" i="15" s="1"/>
  <c r="S57" i="15" s="1"/>
  <c r="B9" i="15"/>
  <c r="B57" i="15" s="1"/>
  <c r="R57" i="15" s="1"/>
  <c r="J8" i="15"/>
  <c r="I8" i="15"/>
  <c r="H8" i="15"/>
  <c r="G8" i="15"/>
  <c r="F8" i="15"/>
  <c r="E8" i="15"/>
  <c r="D8" i="15"/>
  <c r="D56" i="15" s="1"/>
  <c r="T56" i="15" s="1"/>
  <c r="C8" i="15"/>
  <c r="B8" i="15"/>
  <c r="J7" i="15"/>
  <c r="I7" i="15"/>
  <c r="H7" i="15"/>
  <c r="G7" i="15"/>
  <c r="F7" i="15"/>
  <c r="E7" i="15"/>
  <c r="D7" i="15"/>
  <c r="D55" i="15" s="1"/>
  <c r="T55" i="15" s="1"/>
  <c r="C7" i="15"/>
  <c r="B7" i="15"/>
  <c r="J6" i="15"/>
  <c r="I6" i="15"/>
  <c r="H6" i="15"/>
  <c r="G6" i="15"/>
  <c r="F6" i="15"/>
  <c r="E6" i="15"/>
  <c r="D6" i="15"/>
  <c r="D54" i="15" s="1"/>
  <c r="T54" i="15" s="1"/>
  <c r="C6" i="15"/>
  <c r="B6" i="15"/>
  <c r="B54" i="15" s="1"/>
  <c r="R54" i="15" s="1"/>
  <c r="J5" i="15"/>
  <c r="I5" i="15"/>
  <c r="H5" i="15"/>
  <c r="G5" i="15"/>
  <c r="F5" i="15"/>
  <c r="E5" i="15"/>
  <c r="D5" i="15"/>
  <c r="C5" i="15"/>
  <c r="B5" i="15"/>
  <c r="J4" i="15"/>
  <c r="I4" i="15"/>
  <c r="H4" i="15"/>
  <c r="G4" i="15"/>
  <c r="F4" i="15"/>
  <c r="E4" i="15"/>
  <c r="D4" i="15"/>
  <c r="D52" i="15" s="1"/>
  <c r="T52" i="15" s="1"/>
  <c r="C4" i="15"/>
  <c r="B4" i="15"/>
  <c r="B63" i="14"/>
  <c r="R63" i="14" s="1"/>
  <c r="B62" i="14"/>
  <c r="R62" i="14" s="1"/>
  <c r="B61" i="14"/>
  <c r="R61" i="14" s="1"/>
  <c r="B60" i="14"/>
  <c r="R60" i="14" s="1"/>
  <c r="B59" i="14"/>
  <c r="R59" i="14" s="1"/>
  <c r="B58" i="14"/>
  <c r="R58" i="14" s="1"/>
  <c r="B57" i="14"/>
  <c r="R57" i="14" s="1"/>
  <c r="B56" i="14"/>
  <c r="R56" i="14" s="1"/>
  <c r="B55" i="14"/>
  <c r="R55" i="14" s="1"/>
  <c r="B54" i="14"/>
  <c r="R54" i="14" s="1"/>
  <c r="B53" i="14"/>
  <c r="R53" i="14" s="1"/>
  <c r="B52" i="14"/>
  <c r="R52" i="14" s="1"/>
  <c r="C21" i="14"/>
  <c r="C58" i="14" s="1"/>
  <c r="S58" i="14" s="1"/>
  <c r="R94" i="29" l="1"/>
  <c r="B94" i="29"/>
  <c r="B96" i="29"/>
  <c r="B99" i="29" s="1"/>
  <c r="B101" i="29" s="1"/>
  <c r="R96" i="29"/>
  <c r="R99" i="29" s="1"/>
  <c r="R101" i="29" s="1"/>
  <c r="B52" i="15"/>
  <c r="R52" i="15" s="1"/>
  <c r="B60" i="15"/>
  <c r="R60" i="15" s="1"/>
  <c r="I52" i="16"/>
  <c r="Y52" i="16" s="1"/>
  <c r="E56" i="16"/>
  <c r="U56" i="16" s="1"/>
  <c r="B59" i="16"/>
  <c r="R59" i="16" s="1"/>
  <c r="J59" i="16"/>
  <c r="Z59" i="16" s="1"/>
  <c r="C53" i="15"/>
  <c r="S53" i="15" s="1"/>
  <c r="D53" i="15"/>
  <c r="T53" i="15" s="1"/>
  <c r="C54" i="15"/>
  <c r="S54" i="15" s="1"/>
  <c r="C56" i="15"/>
  <c r="S56" i="15" s="1"/>
  <c r="G67" i="28"/>
  <c r="W53" i="28"/>
  <c r="W67" i="28" s="1"/>
  <c r="G69" i="28"/>
  <c r="W55" i="28"/>
  <c r="W69" i="28" s="1"/>
  <c r="H63" i="28"/>
  <c r="H59" i="28"/>
  <c r="H62" i="28"/>
  <c r="H61" i="28"/>
  <c r="H57" i="28"/>
  <c r="H53" i="28"/>
  <c r="H60" i="28"/>
  <c r="H56" i="28"/>
  <c r="H52" i="28"/>
  <c r="H58" i="28"/>
  <c r="H55" i="28"/>
  <c r="I21" i="28"/>
  <c r="H54" i="28"/>
  <c r="G72" i="28"/>
  <c r="W58" i="28"/>
  <c r="W72" i="28" s="1"/>
  <c r="G74" i="28"/>
  <c r="W60" i="28"/>
  <c r="W74" i="28" s="1"/>
  <c r="G68" i="28"/>
  <c r="W54" i="28"/>
  <c r="W68" i="28" s="1"/>
  <c r="G76" i="28"/>
  <c r="W62" i="28"/>
  <c r="W76" i="28" s="1"/>
  <c r="W63" i="28"/>
  <c r="W77" i="28" s="1"/>
  <c r="G77" i="28"/>
  <c r="G66" i="28"/>
  <c r="W52" i="28"/>
  <c r="W66" i="28" s="1"/>
  <c r="G70" i="28"/>
  <c r="W56" i="28"/>
  <c r="W70" i="28" s="1"/>
  <c r="G71" i="28"/>
  <c r="W57" i="28"/>
  <c r="W71" i="28" s="1"/>
  <c r="W59" i="28"/>
  <c r="W73" i="28" s="1"/>
  <c r="G73" i="28"/>
  <c r="G75" i="28"/>
  <c r="W61" i="28"/>
  <c r="W75" i="28" s="1"/>
  <c r="D57" i="16"/>
  <c r="T57" i="16" s="1"/>
  <c r="D61" i="15"/>
  <c r="T61" i="15" s="1"/>
  <c r="D63" i="15"/>
  <c r="T63" i="15" s="1"/>
  <c r="B55" i="15"/>
  <c r="R55" i="15" s="1"/>
  <c r="G58" i="16"/>
  <c r="W58" i="16" s="1"/>
  <c r="G54" i="16"/>
  <c r="W54" i="16" s="1"/>
  <c r="H61" i="16"/>
  <c r="X61" i="16" s="1"/>
  <c r="G62" i="16"/>
  <c r="W62" i="16" s="1"/>
  <c r="H53" i="16"/>
  <c r="X53" i="16" s="1"/>
  <c r="D59" i="15"/>
  <c r="T59" i="15" s="1"/>
  <c r="B62" i="15"/>
  <c r="R62" i="15" s="1"/>
  <c r="C62" i="15"/>
  <c r="S62" i="15" s="1"/>
  <c r="C54" i="14"/>
  <c r="S54" i="14" s="1"/>
  <c r="B56" i="15"/>
  <c r="R56" i="15" s="1"/>
  <c r="B63" i="15"/>
  <c r="R63" i="15" s="1"/>
  <c r="E63" i="15"/>
  <c r="U63" i="15" s="1"/>
  <c r="F55" i="16"/>
  <c r="V55" i="16" s="1"/>
  <c r="C58" i="16"/>
  <c r="S58" i="16" s="1"/>
  <c r="F63" i="16"/>
  <c r="V63" i="16" s="1"/>
  <c r="J58" i="16"/>
  <c r="Z58" i="16" s="1"/>
  <c r="C62" i="14"/>
  <c r="S62" i="14" s="1"/>
  <c r="E55" i="15"/>
  <c r="U55" i="15" s="1"/>
  <c r="E56" i="15"/>
  <c r="U56" i="15" s="1"/>
  <c r="C58" i="15"/>
  <c r="S58" i="15" s="1"/>
  <c r="B59" i="15"/>
  <c r="R59" i="15" s="1"/>
  <c r="C52" i="15"/>
  <c r="S52" i="15" s="1"/>
  <c r="B53" i="15"/>
  <c r="R53" i="15" s="1"/>
  <c r="C60" i="15"/>
  <c r="S60" i="15" s="1"/>
  <c r="B61" i="15"/>
  <c r="R61" i="15" s="1"/>
  <c r="C61" i="15"/>
  <c r="S61" i="15" s="1"/>
  <c r="F59" i="16"/>
  <c r="V59" i="16" s="1"/>
  <c r="C62" i="16"/>
  <c r="S62" i="16" s="1"/>
  <c r="B63" i="16"/>
  <c r="R63" i="16" s="1"/>
  <c r="H60" i="16"/>
  <c r="X60" i="16" s="1"/>
  <c r="E59" i="15"/>
  <c r="U59" i="15" s="1"/>
  <c r="E60" i="15"/>
  <c r="U60" i="15" s="1"/>
  <c r="E52" i="15"/>
  <c r="U52" i="15" s="1"/>
  <c r="F21" i="15"/>
  <c r="F63" i="15" s="1"/>
  <c r="V63" i="15" s="1"/>
  <c r="E54" i="15"/>
  <c r="U54" i="15" s="1"/>
  <c r="E62" i="15"/>
  <c r="U62" i="15" s="1"/>
  <c r="J55" i="16"/>
  <c r="Z55" i="16" s="1"/>
  <c r="I60" i="16"/>
  <c r="Y60" i="16" s="1"/>
  <c r="G53" i="16"/>
  <c r="W53" i="16" s="1"/>
  <c r="C61" i="14"/>
  <c r="S61" i="14" s="1"/>
  <c r="C57" i="14"/>
  <c r="S57" i="14" s="1"/>
  <c r="C53" i="14"/>
  <c r="S53" i="14" s="1"/>
  <c r="C60" i="14"/>
  <c r="S60" i="14" s="1"/>
  <c r="C56" i="14"/>
  <c r="S56" i="14" s="1"/>
  <c r="C52" i="14"/>
  <c r="S52" i="14" s="1"/>
  <c r="D21" i="14"/>
  <c r="C55" i="14"/>
  <c r="S55" i="14" s="1"/>
  <c r="C59" i="14"/>
  <c r="S59" i="14" s="1"/>
  <c r="C63" i="14"/>
  <c r="S63" i="14" s="1"/>
  <c r="F57" i="15"/>
  <c r="V57" i="15" s="1"/>
  <c r="E58" i="15"/>
  <c r="U58" i="15" s="1"/>
  <c r="I56" i="16"/>
  <c r="Y56" i="16" s="1"/>
  <c r="J63" i="16"/>
  <c r="Z63" i="16" s="1"/>
  <c r="C57" i="16"/>
  <c r="S57" i="16" s="1"/>
  <c r="F52" i="15"/>
  <c r="V52" i="15" s="1"/>
  <c r="E53" i="15"/>
  <c r="U53" i="15" s="1"/>
  <c r="C55" i="15"/>
  <c r="S55" i="15" s="1"/>
  <c r="F56" i="15"/>
  <c r="V56" i="15" s="1"/>
  <c r="E57" i="15"/>
  <c r="U57" i="15" s="1"/>
  <c r="C59" i="15"/>
  <c r="S59" i="15" s="1"/>
  <c r="F60" i="15"/>
  <c r="V60" i="15" s="1"/>
  <c r="E61" i="15"/>
  <c r="U61" i="15" s="1"/>
  <c r="C63" i="15"/>
  <c r="S63" i="15" s="1"/>
  <c r="H52" i="16"/>
  <c r="X52" i="16" s="1"/>
  <c r="F54" i="16"/>
  <c r="V54" i="16" s="1"/>
  <c r="D56" i="16"/>
  <c r="T56" i="16" s="1"/>
  <c r="B58" i="16"/>
  <c r="R58" i="16" s="1"/>
  <c r="I59" i="16"/>
  <c r="Y59" i="16" s="1"/>
  <c r="G61" i="16"/>
  <c r="W61" i="16" s="1"/>
  <c r="E63" i="16"/>
  <c r="U63" i="16" s="1"/>
  <c r="E55" i="16"/>
  <c r="U55" i="16" s="1"/>
  <c r="F62" i="16"/>
  <c r="V62" i="16" s="1"/>
  <c r="D52" i="16"/>
  <c r="T52" i="16" s="1"/>
  <c r="C53" i="16"/>
  <c r="S53" i="16" s="1"/>
  <c r="B54" i="16"/>
  <c r="R54" i="16" s="1"/>
  <c r="J54" i="16"/>
  <c r="Z54" i="16" s="1"/>
  <c r="I55" i="16"/>
  <c r="Y55" i="16" s="1"/>
  <c r="H56" i="16"/>
  <c r="X56" i="16" s="1"/>
  <c r="G57" i="16"/>
  <c r="W57" i="16" s="1"/>
  <c r="F58" i="16"/>
  <c r="V58" i="16" s="1"/>
  <c r="E59" i="16"/>
  <c r="U59" i="16" s="1"/>
  <c r="D60" i="16"/>
  <c r="T60" i="16" s="1"/>
  <c r="C61" i="16"/>
  <c r="S61" i="16" s="1"/>
  <c r="B62" i="16"/>
  <c r="R62" i="16" s="1"/>
  <c r="J62" i="16"/>
  <c r="Z62" i="16" s="1"/>
  <c r="I63" i="16"/>
  <c r="Y63" i="16" s="1"/>
  <c r="B52" i="16"/>
  <c r="R52" i="16" s="1"/>
  <c r="F52" i="16"/>
  <c r="V52" i="16" s="1"/>
  <c r="J52" i="16"/>
  <c r="Z52" i="16" s="1"/>
  <c r="E53" i="16"/>
  <c r="U53" i="16" s="1"/>
  <c r="I53" i="16"/>
  <c r="Y53" i="16" s="1"/>
  <c r="D54" i="16"/>
  <c r="T54" i="16" s="1"/>
  <c r="H54" i="16"/>
  <c r="X54" i="16" s="1"/>
  <c r="C55" i="16"/>
  <c r="S55" i="16" s="1"/>
  <c r="G55" i="16"/>
  <c r="W55" i="16" s="1"/>
  <c r="B56" i="16"/>
  <c r="R56" i="16" s="1"/>
  <c r="F56" i="16"/>
  <c r="V56" i="16" s="1"/>
  <c r="J56" i="16"/>
  <c r="Z56" i="16" s="1"/>
  <c r="E57" i="16"/>
  <c r="U57" i="16" s="1"/>
  <c r="I57" i="16"/>
  <c r="Y57" i="16" s="1"/>
  <c r="D58" i="16"/>
  <c r="T58" i="16" s="1"/>
  <c r="H58" i="16"/>
  <c r="X58" i="16" s="1"/>
  <c r="C59" i="16"/>
  <c r="S59" i="16" s="1"/>
  <c r="G59" i="16"/>
  <c r="W59" i="16" s="1"/>
  <c r="B60" i="16"/>
  <c r="R60" i="16" s="1"/>
  <c r="F60" i="16"/>
  <c r="V60" i="16" s="1"/>
  <c r="J60" i="16"/>
  <c r="Z60" i="16" s="1"/>
  <c r="E61" i="16"/>
  <c r="U61" i="16" s="1"/>
  <c r="I61" i="16"/>
  <c r="Y61" i="16" s="1"/>
  <c r="D62" i="16"/>
  <c r="T62" i="16" s="1"/>
  <c r="H62" i="16"/>
  <c r="X62" i="16" s="1"/>
  <c r="C63" i="16"/>
  <c r="S63" i="16" s="1"/>
  <c r="G63" i="16"/>
  <c r="W63" i="16" s="1"/>
  <c r="C52" i="16"/>
  <c r="S52" i="16" s="1"/>
  <c r="G52" i="16"/>
  <c r="W52" i="16" s="1"/>
  <c r="B53" i="16"/>
  <c r="R53" i="16" s="1"/>
  <c r="F53" i="16"/>
  <c r="V53" i="16" s="1"/>
  <c r="J53" i="16"/>
  <c r="Z53" i="16" s="1"/>
  <c r="E54" i="16"/>
  <c r="U54" i="16" s="1"/>
  <c r="I54" i="16"/>
  <c r="Y54" i="16" s="1"/>
  <c r="D55" i="16"/>
  <c r="T55" i="16" s="1"/>
  <c r="H55" i="16"/>
  <c r="X55" i="16" s="1"/>
  <c r="C56" i="16"/>
  <c r="S56" i="16" s="1"/>
  <c r="G56" i="16"/>
  <c r="W56" i="16" s="1"/>
  <c r="B57" i="16"/>
  <c r="R57" i="16" s="1"/>
  <c r="F57" i="16"/>
  <c r="V57" i="16" s="1"/>
  <c r="J57" i="16"/>
  <c r="Z57" i="16" s="1"/>
  <c r="E58" i="16"/>
  <c r="U58" i="16" s="1"/>
  <c r="I58" i="16"/>
  <c r="Y58" i="16" s="1"/>
  <c r="D59" i="16"/>
  <c r="T59" i="16" s="1"/>
  <c r="H59" i="16"/>
  <c r="X59" i="16" s="1"/>
  <c r="C60" i="16"/>
  <c r="S60" i="16" s="1"/>
  <c r="G60" i="16"/>
  <c r="W60" i="16" s="1"/>
  <c r="B61" i="16"/>
  <c r="R61" i="16" s="1"/>
  <c r="F61" i="16"/>
  <c r="V61" i="16" s="1"/>
  <c r="J61" i="16"/>
  <c r="Z61" i="16" s="1"/>
  <c r="E62" i="16"/>
  <c r="U62" i="16" s="1"/>
  <c r="I62" i="16"/>
  <c r="Y62" i="16" s="1"/>
  <c r="D63" i="16"/>
  <c r="T63" i="16" s="1"/>
  <c r="H63" i="16"/>
  <c r="X63" i="16" s="1"/>
  <c r="D25" i="63" l="1"/>
  <c r="X60" i="28"/>
  <c r="X74" i="28" s="1"/>
  <c r="H74" i="28"/>
  <c r="H68" i="28"/>
  <c r="X54" i="28"/>
  <c r="X68" i="28" s="1"/>
  <c r="H67" i="28"/>
  <c r="X53" i="28"/>
  <c r="X67" i="28" s="1"/>
  <c r="I63" i="28"/>
  <c r="I62" i="28"/>
  <c r="I61" i="28"/>
  <c r="I59" i="28"/>
  <c r="I57" i="28"/>
  <c r="I56" i="28"/>
  <c r="I52" i="28"/>
  <c r="I58" i="28"/>
  <c r="I55" i="28"/>
  <c r="I53" i="28"/>
  <c r="I54" i="28"/>
  <c r="I60" i="28"/>
  <c r="J21" i="28"/>
  <c r="H75" i="28"/>
  <c r="X61" i="28"/>
  <c r="X75" i="28" s="1"/>
  <c r="H69" i="28"/>
  <c r="X55" i="28"/>
  <c r="X69" i="28" s="1"/>
  <c r="X62" i="28"/>
  <c r="X76" i="28" s="1"/>
  <c r="H76" i="28"/>
  <c r="H72" i="28"/>
  <c r="X58" i="28"/>
  <c r="X72" i="28" s="1"/>
  <c r="H73" i="28"/>
  <c r="X59" i="28"/>
  <c r="X73" i="28" s="1"/>
  <c r="H71" i="28"/>
  <c r="X57" i="28"/>
  <c r="X71" i="28" s="1"/>
  <c r="X52" i="28"/>
  <c r="X66" i="28" s="1"/>
  <c r="H66" i="28"/>
  <c r="X63" i="28"/>
  <c r="X77" i="28" s="1"/>
  <c r="H77" i="28"/>
  <c r="H70" i="28"/>
  <c r="X56" i="28"/>
  <c r="X70" i="28" s="1"/>
  <c r="N30" i="15"/>
  <c r="N27" i="15"/>
  <c r="N29" i="15"/>
  <c r="N35" i="15"/>
  <c r="N31" i="15"/>
  <c r="N28" i="15"/>
  <c r="N34" i="15"/>
  <c r="N26" i="15"/>
  <c r="N32" i="15"/>
  <c r="N33" i="15"/>
  <c r="N25" i="15"/>
  <c r="N24" i="15"/>
  <c r="V49" i="15"/>
  <c r="V77" i="15" s="1"/>
  <c r="W48" i="15"/>
  <c r="X47" i="15"/>
  <c r="Y46" i="15"/>
  <c r="Z45" i="15"/>
  <c r="R45" i="15"/>
  <c r="R73" i="15" s="1"/>
  <c r="S44" i="15"/>
  <c r="S72" i="15" s="1"/>
  <c r="T43" i="15"/>
  <c r="T71" i="15" s="1"/>
  <c r="U42" i="15"/>
  <c r="U70" i="15" s="1"/>
  <c r="V41" i="15"/>
  <c r="W40" i="15"/>
  <c r="X39" i="15"/>
  <c r="Y38" i="15"/>
  <c r="R48" i="15"/>
  <c r="R76" i="15" s="1"/>
  <c r="T46" i="15"/>
  <c r="T74" i="15" s="1"/>
  <c r="Y41" i="15"/>
  <c r="S39" i="15"/>
  <c r="S67" i="15" s="1"/>
  <c r="X48" i="15"/>
  <c r="Y39" i="15"/>
  <c r="U49" i="15"/>
  <c r="U77" i="15" s="1"/>
  <c r="V48" i="15"/>
  <c r="W47" i="15"/>
  <c r="X46" i="15"/>
  <c r="Y45" i="15"/>
  <c r="Z44" i="15"/>
  <c r="R44" i="15"/>
  <c r="S43" i="15"/>
  <c r="S71" i="15" s="1"/>
  <c r="T42" i="15"/>
  <c r="T70" i="15" s="1"/>
  <c r="U41" i="15"/>
  <c r="V40" i="15"/>
  <c r="W39" i="15"/>
  <c r="X38" i="15"/>
  <c r="U45" i="15"/>
  <c r="U73" i="15" s="1"/>
  <c r="T44" i="15"/>
  <c r="T72" i="15" s="1"/>
  <c r="T49" i="15"/>
  <c r="T77" i="15" s="1"/>
  <c r="U48" i="15"/>
  <c r="U76" i="15" s="1"/>
  <c r="V47" i="15"/>
  <c r="W46" i="15"/>
  <c r="X45" i="15"/>
  <c r="Y44" i="15"/>
  <c r="Z43" i="15"/>
  <c r="R43" i="15"/>
  <c r="S42" i="15"/>
  <c r="S70" i="15" s="1"/>
  <c r="T41" i="15"/>
  <c r="T69" i="15" s="1"/>
  <c r="U40" i="15"/>
  <c r="V39" i="15"/>
  <c r="W38" i="15"/>
  <c r="V44" i="15"/>
  <c r="U43" i="15"/>
  <c r="U71" i="15" s="1"/>
  <c r="S49" i="15"/>
  <c r="S77" i="15" s="1"/>
  <c r="T48" i="15"/>
  <c r="T76" i="15" s="1"/>
  <c r="U47" i="15"/>
  <c r="U75" i="15" s="1"/>
  <c r="V46" i="15"/>
  <c r="W45" i="15"/>
  <c r="X44" i="15"/>
  <c r="Y43" i="15"/>
  <c r="Z42" i="15"/>
  <c r="R42" i="15"/>
  <c r="R70" i="15" s="1"/>
  <c r="S41" i="15"/>
  <c r="S69" i="15" s="1"/>
  <c r="T40" i="15"/>
  <c r="T68" i="15" s="1"/>
  <c r="U39" i="15"/>
  <c r="U67" i="15" s="1"/>
  <c r="V38" i="15"/>
  <c r="V66" i="15" s="1"/>
  <c r="Y49" i="15"/>
  <c r="W43" i="15"/>
  <c r="R40" i="15"/>
  <c r="R46" i="15"/>
  <c r="R38" i="15"/>
  <c r="Z49" i="15"/>
  <c r="R49" i="15"/>
  <c r="S48" i="15"/>
  <c r="S76" i="15" s="1"/>
  <c r="T47" i="15"/>
  <c r="T75" i="15" s="1"/>
  <c r="U46" i="15"/>
  <c r="U74" i="15" s="1"/>
  <c r="V45" i="15"/>
  <c r="W44" i="15"/>
  <c r="X43" i="15"/>
  <c r="Y42" i="15"/>
  <c r="Z41" i="15"/>
  <c r="R41" i="15"/>
  <c r="S40" i="15"/>
  <c r="S68" i="15" s="1"/>
  <c r="T39" i="15"/>
  <c r="T67" i="15" s="1"/>
  <c r="U38" i="15"/>
  <c r="U66" i="15" s="1"/>
  <c r="Z48" i="15"/>
  <c r="S47" i="15"/>
  <c r="S75" i="15" s="1"/>
  <c r="X42" i="15"/>
  <c r="Z40" i="15"/>
  <c r="T38" i="15"/>
  <c r="T66" i="15" s="1"/>
  <c r="Z46" i="15"/>
  <c r="Z38" i="15"/>
  <c r="X49" i="15"/>
  <c r="Y48" i="15"/>
  <c r="Z47" i="15"/>
  <c r="R47" i="15"/>
  <c r="S46" i="15"/>
  <c r="S74" i="15" s="1"/>
  <c r="T45" i="15"/>
  <c r="T73" i="15" s="1"/>
  <c r="U44" i="15"/>
  <c r="U72" i="15" s="1"/>
  <c r="V43" i="15"/>
  <c r="V71" i="15" s="1"/>
  <c r="W42" i="15"/>
  <c r="X41" i="15"/>
  <c r="Y40" i="15"/>
  <c r="Z39" i="15"/>
  <c r="R39" i="15"/>
  <c r="S38" i="15"/>
  <c r="S66" i="15" s="1"/>
  <c r="W49" i="15"/>
  <c r="Y47" i="15"/>
  <c r="S45" i="15"/>
  <c r="S73" i="15" s="1"/>
  <c r="V42" i="15"/>
  <c r="V70" i="15" s="1"/>
  <c r="W41" i="15"/>
  <c r="X40" i="15"/>
  <c r="R38" i="14"/>
  <c r="Z49" i="14"/>
  <c r="R49" i="14"/>
  <c r="S48" i="14"/>
  <c r="S76" i="14" s="1"/>
  <c r="T47" i="14"/>
  <c r="U46" i="14"/>
  <c r="V45" i="14"/>
  <c r="W44" i="14"/>
  <c r="X43" i="14"/>
  <c r="Y42" i="14"/>
  <c r="Z41" i="14"/>
  <c r="R41" i="14"/>
  <c r="S40" i="14"/>
  <c r="S68" i="14" s="1"/>
  <c r="T39" i="14"/>
  <c r="U38" i="14"/>
  <c r="N30" i="14"/>
  <c r="X46" i="14"/>
  <c r="R44" i="14"/>
  <c r="X38" i="14"/>
  <c r="W45" i="14"/>
  <c r="U39" i="14"/>
  <c r="Y49" i="14"/>
  <c r="Z48" i="14"/>
  <c r="R48" i="14"/>
  <c r="S47" i="14"/>
  <c r="S75" i="14" s="1"/>
  <c r="T46" i="14"/>
  <c r="U45" i="14"/>
  <c r="V44" i="14"/>
  <c r="W43" i="14"/>
  <c r="X42" i="14"/>
  <c r="Y41" i="14"/>
  <c r="Z40" i="14"/>
  <c r="R40" i="14"/>
  <c r="S39" i="14"/>
  <c r="S67" i="14" s="1"/>
  <c r="T38" i="14"/>
  <c r="N29" i="14"/>
  <c r="U49" i="14"/>
  <c r="T42" i="14"/>
  <c r="N25" i="14"/>
  <c r="U47" i="14"/>
  <c r="Z42" i="14"/>
  <c r="V38" i="14"/>
  <c r="X49" i="14"/>
  <c r="Y48" i="14"/>
  <c r="Z47" i="14"/>
  <c r="R47" i="14"/>
  <c r="S46" i="14"/>
  <c r="S74" i="14" s="1"/>
  <c r="T45" i="14"/>
  <c r="U44" i="14"/>
  <c r="V43" i="14"/>
  <c r="W42" i="14"/>
  <c r="X41" i="14"/>
  <c r="Y40" i="14"/>
  <c r="Z39" i="14"/>
  <c r="R39" i="14"/>
  <c r="S38" i="14"/>
  <c r="S66" i="14" s="1"/>
  <c r="N28" i="14"/>
  <c r="V48" i="14"/>
  <c r="U41" i="14"/>
  <c r="T48" i="14"/>
  <c r="R42" i="14"/>
  <c r="W49" i="14"/>
  <c r="X48" i="14"/>
  <c r="Y47" i="14"/>
  <c r="Z46" i="14"/>
  <c r="R46" i="14"/>
  <c r="S45" i="14"/>
  <c r="S73" i="14" s="1"/>
  <c r="T44" i="14"/>
  <c r="U43" i="14"/>
  <c r="V42" i="14"/>
  <c r="W41" i="14"/>
  <c r="X40" i="14"/>
  <c r="Y39" i="14"/>
  <c r="Z38" i="14"/>
  <c r="N35" i="14"/>
  <c r="N27" i="14"/>
  <c r="W47" i="14"/>
  <c r="Z44" i="14"/>
  <c r="W39" i="14"/>
  <c r="X44" i="14"/>
  <c r="T40" i="14"/>
  <c r="V49" i="14"/>
  <c r="W48" i="14"/>
  <c r="X47" i="14"/>
  <c r="Y46" i="14"/>
  <c r="Z45" i="14"/>
  <c r="R45" i="14"/>
  <c r="S44" i="14"/>
  <c r="S72" i="14" s="1"/>
  <c r="T43" i="14"/>
  <c r="U42" i="14"/>
  <c r="V41" i="14"/>
  <c r="W40" i="14"/>
  <c r="X39" i="14"/>
  <c r="Y38" i="14"/>
  <c r="N34" i="14"/>
  <c r="N26" i="14"/>
  <c r="Y45" i="14"/>
  <c r="S43" i="14"/>
  <c r="S71" i="14" s="1"/>
  <c r="V40" i="14"/>
  <c r="N33" i="14"/>
  <c r="Y43" i="14"/>
  <c r="N31" i="14"/>
  <c r="T49" i="14"/>
  <c r="U48" i="14"/>
  <c r="V47" i="14"/>
  <c r="W46" i="14"/>
  <c r="X45" i="14"/>
  <c r="Y44" i="14"/>
  <c r="Z43" i="14"/>
  <c r="R43" i="14"/>
  <c r="S42" i="14"/>
  <c r="S70" i="14" s="1"/>
  <c r="T41" i="14"/>
  <c r="U40" i="14"/>
  <c r="V39" i="14"/>
  <c r="W38" i="14"/>
  <c r="N32" i="14"/>
  <c r="N24" i="14"/>
  <c r="S49" i="14"/>
  <c r="S77" i="14" s="1"/>
  <c r="V46" i="14"/>
  <c r="S41" i="14"/>
  <c r="S69" i="14" s="1"/>
  <c r="V74" i="15"/>
  <c r="R77" i="15"/>
  <c r="R67" i="15"/>
  <c r="N34" i="16"/>
  <c r="N26" i="16"/>
  <c r="N27" i="16"/>
  <c r="N33" i="16"/>
  <c r="N25" i="16"/>
  <c r="N32" i="16"/>
  <c r="N24" i="16"/>
  <c r="N31" i="16"/>
  <c r="N30" i="16"/>
  <c r="N35" i="16"/>
  <c r="N29" i="16"/>
  <c r="N28" i="16"/>
  <c r="Z49" i="16"/>
  <c r="Z77" i="16" s="1"/>
  <c r="R49" i="16"/>
  <c r="R77" i="16" s="1"/>
  <c r="S48" i="16"/>
  <c r="S76" i="16" s="1"/>
  <c r="T47" i="16"/>
  <c r="T75" i="16" s="1"/>
  <c r="U46" i="16"/>
  <c r="U74" i="16" s="1"/>
  <c r="V45" i="16"/>
  <c r="V73" i="16" s="1"/>
  <c r="W44" i="16"/>
  <c r="W72" i="16" s="1"/>
  <c r="X43" i="16"/>
  <c r="X71" i="16" s="1"/>
  <c r="Y42" i="16"/>
  <c r="Y70" i="16" s="1"/>
  <c r="Z41" i="16"/>
  <c r="Z69" i="16" s="1"/>
  <c r="R41" i="16"/>
  <c r="S40" i="16"/>
  <c r="S68" i="16" s="1"/>
  <c r="T39" i="16"/>
  <c r="T67" i="16" s="1"/>
  <c r="U38" i="16"/>
  <c r="U66" i="16" s="1"/>
  <c r="Y45" i="16"/>
  <c r="U41" i="16"/>
  <c r="U69" i="16" s="1"/>
  <c r="Y49" i="16"/>
  <c r="Y77" i="16" s="1"/>
  <c r="Z48" i="16"/>
  <c r="Z76" i="16" s="1"/>
  <c r="R48" i="16"/>
  <c r="S47" i="16"/>
  <c r="S75" i="16" s="1"/>
  <c r="T46" i="16"/>
  <c r="T74" i="16" s="1"/>
  <c r="U45" i="16"/>
  <c r="U73" i="16" s="1"/>
  <c r="V44" i="16"/>
  <c r="V72" i="16" s="1"/>
  <c r="W43" i="16"/>
  <c r="W71" i="16" s="1"/>
  <c r="X42" i="16"/>
  <c r="X70" i="16" s="1"/>
  <c r="Y41" i="16"/>
  <c r="Y69" i="16" s="1"/>
  <c r="Z40" i="16"/>
  <c r="Z68" i="16" s="1"/>
  <c r="R40" i="16"/>
  <c r="R68" i="16" s="1"/>
  <c r="S39" i="16"/>
  <c r="S67" i="16" s="1"/>
  <c r="T38" i="16"/>
  <c r="T66" i="16" s="1"/>
  <c r="V48" i="16"/>
  <c r="V76" i="16" s="1"/>
  <c r="X38" i="16"/>
  <c r="X66" i="16" s="1"/>
  <c r="X49" i="16"/>
  <c r="X77" i="16" s="1"/>
  <c r="Y48" i="16"/>
  <c r="Y76" i="16" s="1"/>
  <c r="Z47" i="16"/>
  <c r="Z75" i="16" s="1"/>
  <c r="R47" i="16"/>
  <c r="R75" i="16" s="1"/>
  <c r="S46" i="16"/>
  <c r="S74" i="16" s="1"/>
  <c r="T45" i="16"/>
  <c r="T73" i="16" s="1"/>
  <c r="U44" i="16"/>
  <c r="U72" i="16" s="1"/>
  <c r="V43" i="16"/>
  <c r="V71" i="16" s="1"/>
  <c r="W42" i="16"/>
  <c r="W70" i="16" s="1"/>
  <c r="X41" i="16"/>
  <c r="X69" i="16" s="1"/>
  <c r="Y40" i="16"/>
  <c r="Y68" i="16" s="1"/>
  <c r="Z39" i="16"/>
  <c r="Z67" i="16" s="1"/>
  <c r="R39" i="16"/>
  <c r="S38" i="16"/>
  <c r="S66" i="16" s="1"/>
  <c r="X46" i="16"/>
  <c r="X74" i="16" s="1"/>
  <c r="W39" i="16"/>
  <c r="W67" i="16" s="1"/>
  <c r="W49" i="16"/>
  <c r="W77" i="16" s="1"/>
  <c r="X48" i="16"/>
  <c r="X76" i="16" s="1"/>
  <c r="Y47" i="16"/>
  <c r="Y75" i="16" s="1"/>
  <c r="Z46" i="16"/>
  <c r="Z74" i="16" s="1"/>
  <c r="R46" i="16"/>
  <c r="S45" i="16"/>
  <c r="S73" i="16" s="1"/>
  <c r="T44" i="16"/>
  <c r="T72" i="16" s="1"/>
  <c r="U43" i="16"/>
  <c r="U71" i="16" s="1"/>
  <c r="V42" i="16"/>
  <c r="V70" i="16" s="1"/>
  <c r="W41" i="16"/>
  <c r="W69" i="16" s="1"/>
  <c r="X40" i="16"/>
  <c r="X68" i="16" s="1"/>
  <c r="Y39" i="16"/>
  <c r="Y67" i="16" s="1"/>
  <c r="Z38" i="16"/>
  <c r="Z66" i="16" s="1"/>
  <c r="R38" i="16"/>
  <c r="R66" i="16" s="1"/>
  <c r="W47" i="16"/>
  <c r="W75" i="16" s="1"/>
  <c r="V49" i="16"/>
  <c r="V77" i="16" s="1"/>
  <c r="W48" i="16"/>
  <c r="W76" i="16" s="1"/>
  <c r="X47" i="16"/>
  <c r="X75" i="16" s="1"/>
  <c r="Y46" i="16"/>
  <c r="Y74" i="16" s="1"/>
  <c r="Z45" i="16"/>
  <c r="Z73" i="16" s="1"/>
  <c r="R45" i="16"/>
  <c r="S44" i="16"/>
  <c r="S72" i="16" s="1"/>
  <c r="T43" i="16"/>
  <c r="T71" i="16" s="1"/>
  <c r="U42" i="16"/>
  <c r="U70" i="16" s="1"/>
  <c r="V41" i="16"/>
  <c r="V69" i="16" s="1"/>
  <c r="W40" i="16"/>
  <c r="W68" i="16" s="1"/>
  <c r="X39" i="16"/>
  <c r="X67" i="16" s="1"/>
  <c r="Y38" i="16"/>
  <c r="Y66" i="16" s="1"/>
  <c r="U49" i="16"/>
  <c r="U77" i="16" s="1"/>
  <c r="Z44" i="16"/>
  <c r="Z72" i="16" s="1"/>
  <c r="R44" i="16"/>
  <c r="R72" i="16" s="1"/>
  <c r="S43" i="16"/>
  <c r="S71" i="16" s="1"/>
  <c r="T42" i="16"/>
  <c r="T70" i="16" s="1"/>
  <c r="V40" i="16"/>
  <c r="V68" i="16" s="1"/>
  <c r="T49" i="16"/>
  <c r="T77" i="16" s="1"/>
  <c r="U48" i="16"/>
  <c r="U76" i="16" s="1"/>
  <c r="V47" i="16"/>
  <c r="V75" i="16" s="1"/>
  <c r="W46" i="16"/>
  <c r="W74" i="16" s="1"/>
  <c r="X45" i="16"/>
  <c r="X73" i="16" s="1"/>
  <c r="Y44" i="16"/>
  <c r="Y72" i="16" s="1"/>
  <c r="Z43" i="16"/>
  <c r="Z71" i="16" s="1"/>
  <c r="R43" i="16"/>
  <c r="R71" i="16" s="1"/>
  <c r="S42" i="16"/>
  <c r="S70" i="16" s="1"/>
  <c r="T41" i="16"/>
  <c r="T69" i="16" s="1"/>
  <c r="U40" i="16"/>
  <c r="U68" i="16" s="1"/>
  <c r="V39" i="16"/>
  <c r="V67" i="16" s="1"/>
  <c r="W38" i="16"/>
  <c r="W66" i="16" s="1"/>
  <c r="S49" i="16"/>
  <c r="S77" i="16" s="1"/>
  <c r="T48" i="16"/>
  <c r="T76" i="16" s="1"/>
  <c r="U47" i="16"/>
  <c r="U75" i="16" s="1"/>
  <c r="V46" i="16"/>
  <c r="V74" i="16" s="1"/>
  <c r="W45" i="16"/>
  <c r="W73" i="16" s="1"/>
  <c r="X44" i="16"/>
  <c r="X72" i="16" s="1"/>
  <c r="Y43" i="16"/>
  <c r="Y71" i="16" s="1"/>
  <c r="Z42" i="16"/>
  <c r="Z70" i="16" s="1"/>
  <c r="R42" i="16"/>
  <c r="S41" i="16"/>
  <c r="S69" i="16" s="1"/>
  <c r="T40" i="16"/>
  <c r="T68" i="16" s="1"/>
  <c r="U39" i="16"/>
  <c r="U67" i="16" s="1"/>
  <c r="V38" i="16"/>
  <c r="V66" i="16" s="1"/>
  <c r="R76" i="16"/>
  <c r="Y73" i="16"/>
  <c r="U68" i="15"/>
  <c r="U69" i="15"/>
  <c r="J49" i="14"/>
  <c r="B49" i="14"/>
  <c r="C48" i="14"/>
  <c r="C76" i="14" s="1"/>
  <c r="D47" i="14"/>
  <c r="E46" i="14"/>
  <c r="F45" i="14"/>
  <c r="G44" i="14"/>
  <c r="H43" i="14"/>
  <c r="I42" i="14"/>
  <c r="J41" i="14"/>
  <c r="B41" i="14"/>
  <c r="B69" i="14" s="1"/>
  <c r="C40" i="14"/>
  <c r="C68" i="14" s="1"/>
  <c r="D39" i="14"/>
  <c r="E38" i="14"/>
  <c r="I49" i="14"/>
  <c r="J48" i="14"/>
  <c r="B48" i="14"/>
  <c r="C47" i="14"/>
  <c r="D46" i="14"/>
  <c r="E45" i="14"/>
  <c r="F44" i="14"/>
  <c r="G43" i="14"/>
  <c r="H42" i="14"/>
  <c r="I41" i="14"/>
  <c r="J40" i="14"/>
  <c r="B40" i="14"/>
  <c r="C39" i="14"/>
  <c r="C67" i="14" s="1"/>
  <c r="D38" i="14"/>
  <c r="H49" i="14"/>
  <c r="I48" i="14"/>
  <c r="J47" i="14"/>
  <c r="B47" i="14"/>
  <c r="C46" i="14"/>
  <c r="C74" i="14" s="1"/>
  <c r="D45" i="14"/>
  <c r="E44" i="14"/>
  <c r="F43" i="14"/>
  <c r="G42" i="14"/>
  <c r="H41" i="14"/>
  <c r="I40" i="14"/>
  <c r="J39" i="14"/>
  <c r="B39" i="14"/>
  <c r="C38" i="14"/>
  <c r="C66" i="14" s="1"/>
  <c r="G49" i="14"/>
  <c r="H48" i="14"/>
  <c r="I47" i="14"/>
  <c r="J46" i="14"/>
  <c r="B46" i="14"/>
  <c r="C45" i="14"/>
  <c r="C73" i="14" s="1"/>
  <c r="D44" i="14"/>
  <c r="E43" i="14"/>
  <c r="F42" i="14"/>
  <c r="G41" i="14"/>
  <c r="H40" i="14"/>
  <c r="I39" i="14"/>
  <c r="J38" i="14"/>
  <c r="B38" i="14"/>
  <c r="F49" i="14"/>
  <c r="G48" i="14"/>
  <c r="H47" i="14"/>
  <c r="I46" i="14"/>
  <c r="J45" i="14"/>
  <c r="B45" i="14"/>
  <c r="C44" i="14"/>
  <c r="C72" i="14" s="1"/>
  <c r="D43" i="14"/>
  <c r="E42" i="14"/>
  <c r="F41" i="14"/>
  <c r="G40" i="14"/>
  <c r="H39" i="14"/>
  <c r="I38" i="14"/>
  <c r="E49" i="14"/>
  <c r="F48" i="14"/>
  <c r="G47" i="14"/>
  <c r="H46" i="14"/>
  <c r="I45" i="14"/>
  <c r="J44" i="14"/>
  <c r="B44" i="14"/>
  <c r="C43" i="14"/>
  <c r="C71" i="14" s="1"/>
  <c r="D42" i="14"/>
  <c r="E41" i="14"/>
  <c r="F40" i="14"/>
  <c r="G39" i="14"/>
  <c r="H38" i="14"/>
  <c r="D49" i="14"/>
  <c r="E48" i="14"/>
  <c r="F47" i="14"/>
  <c r="G46" i="14"/>
  <c r="H45" i="14"/>
  <c r="I44" i="14"/>
  <c r="J43" i="14"/>
  <c r="B43" i="14"/>
  <c r="C42" i="14"/>
  <c r="D41" i="14"/>
  <c r="E40" i="14"/>
  <c r="F39" i="14"/>
  <c r="G38" i="14"/>
  <c r="C49" i="14"/>
  <c r="C77" i="14" s="1"/>
  <c r="D48" i="14"/>
  <c r="E47" i="14"/>
  <c r="F46" i="14"/>
  <c r="G45" i="14"/>
  <c r="H44" i="14"/>
  <c r="I43" i="14"/>
  <c r="J42" i="14"/>
  <c r="B42" i="14"/>
  <c r="C41" i="14"/>
  <c r="C69" i="14" s="1"/>
  <c r="D40" i="14"/>
  <c r="E39" i="14"/>
  <c r="F38" i="14"/>
  <c r="J49" i="16"/>
  <c r="J77" i="16" s="1"/>
  <c r="B49" i="16"/>
  <c r="B77" i="16" s="1"/>
  <c r="C48" i="16"/>
  <c r="C76" i="16" s="1"/>
  <c r="D47" i="16"/>
  <c r="D75" i="16" s="1"/>
  <c r="E46" i="16"/>
  <c r="E74" i="16" s="1"/>
  <c r="F45" i="16"/>
  <c r="F73" i="16" s="1"/>
  <c r="G44" i="16"/>
  <c r="G72" i="16" s="1"/>
  <c r="H43" i="16"/>
  <c r="H71" i="16" s="1"/>
  <c r="I42" i="16"/>
  <c r="I70" i="16" s="1"/>
  <c r="J41" i="16"/>
  <c r="J69" i="16" s="1"/>
  <c r="B41" i="16"/>
  <c r="C40" i="16"/>
  <c r="C68" i="16" s="1"/>
  <c r="D39" i="16"/>
  <c r="D67" i="16" s="1"/>
  <c r="E38" i="16"/>
  <c r="E66" i="16" s="1"/>
  <c r="I49" i="16"/>
  <c r="I77" i="16" s="1"/>
  <c r="J48" i="16"/>
  <c r="J76" i="16" s="1"/>
  <c r="B48" i="16"/>
  <c r="B76" i="16" s="1"/>
  <c r="C47" i="16"/>
  <c r="C75" i="16" s="1"/>
  <c r="D46" i="16"/>
  <c r="D74" i="16" s="1"/>
  <c r="E45" i="16"/>
  <c r="E73" i="16" s="1"/>
  <c r="F44" i="16"/>
  <c r="F72" i="16" s="1"/>
  <c r="G43" i="16"/>
  <c r="G71" i="16" s="1"/>
  <c r="H42" i="16"/>
  <c r="H70" i="16" s="1"/>
  <c r="I41" i="16"/>
  <c r="I69" i="16" s="1"/>
  <c r="J40" i="16"/>
  <c r="J68" i="16" s="1"/>
  <c r="B40" i="16"/>
  <c r="B68" i="16" s="1"/>
  <c r="C39" i="16"/>
  <c r="C67" i="16" s="1"/>
  <c r="D38" i="16"/>
  <c r="D66" i="16" s="1"/>
  <c r="H49" i="16"/>
  <c r="H77" i="16" s="1"/>
  <c r="I48" i="16"/>
  <c r="I76" i="16" s="1"/>
  <c r="J47" i="16"/>
  <c r="J75" i="16" s="1"/>
  <c r="B47" i="16"/>
  <c r="B75" i="16" s="1"/>
  <c r="C46" i="16"/>
  <c r="C74" i="16" s="1"/>
  <c r="D45" i="16"/>
  <c r="D73" i="16" s="1"/>
  <c r="E44" i="16"/>
  <c r="E72" i="16" s="1"/>
  <c r="F43" i="16"/>
  <c r="F71" i="16" s="1"/>
  <c r="G42" i="16"/>
  <c r="G70" i="16" s="1"/>
  <c r="H41" i="16"/>
  <c r="H69" i="16" s="1"/>
  <c r="I40" i="16"/>
  <c r="I68" i="16" s="1"/>
  <c r="J39" i="16"/>
  <c r="J67" i="16" s="1"/>
  <c r="B39" i="16"/>
  <c r="C38" i="16"/>
  <c r="C66" i="16" s="1"/>
  <c r="G49" i="16"/>
  <c r="G77" i="16" s="1"/>
  <c r="H48" i="16"/>
  <c r="H76" i="16" s="1"/>
  <c r="I47" i="16"/>
  <c r="I75" i="16" s="1"/>
  <c r="J46" i="16"/>
  <c r="J74" i="16" s="1"/>
  <c r="B46" i="16"/>
  <c r="B74" i="16" s="1"/>
  <c r="C45" i="16"/>
  <c r="C73" i="16" s="1"/>
  <c r="D44" i="16"/>
  <c r="D72" i="16" s="1"/>
  <c r="E43" i="16"/>
  <c r="E71" i="16" s="1"/>
  <c r="F42" i="16"/>
  <c r="F70" i="16" s="1"/>
  <c r="G41" i="16"/>
  <c r="G69" i="16" s="1"/>
  <c r="H40" i="16"/>
  <c r="H68" i="16" s="1"/>
  <c r="I39" i="16"/>
  <c r="I67" i="16" s="1"/>
  <c r="J38" i="16"/>
  <c r="J66" i="16" s="1"/>
  <c r="B38" i="16"/>
  <c r="B66" i="16" s="1"/>
  <c r="F49" i="16"/>
  <c r="F77" i="16" s="1"/>
  <c r="G48" i="16"/>
  <c r="G76" i="16" s="1"/>
  <c r="H47" i="16"/>
  <c r="H75" i="16" s="1"/>
  <c r="I46" i="16"/>
  <c r="I74" i="16" s="1"/>
  <c r="J45" i="16"/>
  <c r="J73" i="16" s="1"/>
  <c r="B45" i="16"/>
  <c r="C44" i="16"/>
  <c r="C72" i="16" s="1"/>
  <c r="D43" i="16"/>
  <c r="D71" i="16" s="1"/>
  <c r="E42" i="16"/>
  <c r="E70" i="16" s="1"/>
  <c r="F41" i="16"/>
  <c r="F69" i="16" s="1"/>
  <c r="G40" i="16"/>
  <c r="G68" i="16" s="1"/>
  <c r="H39" i="16"/>
  <c r="H67" i="16" s="1"/>
  <c r="I38" i="16"/>
  <c r="I66" i="16" s="1"/>
  <c r="E49" i="16"/>
  <c r="E77" i="16" s="1"/>
  <c r="F48" i="16"/>
  <c r="F76" i="16" s="1"/>
  <c r="G47" i="16"/>
  <c r="G75" i="16" s="1"/>
  <c r="H46" i="16"/>
  <c r="H74" i="16" s="1"/>
  <c r="I45" i="16"/>
  <c r="I73" i="16" s="1"/>
  <c r="J44" i="16"/>
  <c r="J72" i="16" s="1"/>
  <c r="B44" i="16"/>
  <c r="B72" i="16" s="1"/>
  <c r="C43" i="16"/>
  <c r="C71" i="16" s="1"/>
  <c r="D42" i="16"/>
  <c r="D70" i="16" s="1"/>
  <c r="E41" i="16"/>
  <c r="E69" i="16" s="1"/>
  <c r="F40" i="16"/>
  <c r="F68" i="16" s="1"/>
  <c r="G39" i="16"/>
  <c r="G67" i="16" s="1"/>
  <c r="H38" i="16"/>
  <c r="H66" i="16" s="1"/>
  <c r="D49" i="16"/>
  <c r="D77" i="16" s="1"/>
  <c r="E48" i="16"/>
  <c r="E76" i="16" s="1"/>
  <c r="F47" i="16"/>
  <c r="F75" i="16" s="1"/>
  <c r="G46" i="16"/>
  <c r="G74" i="16" s="1"/>
  <c r="H45" i="16"/>
  <c r="H73" i="16" s="1"/>
  <c r="I44" i="16"/>
  <c r="I72" i="16" s="1"/>
  <c r="J43" i="16"/>
  <c r="J71" i="16" s="1"/>
  <c r="B43" i="16"/>
  <c r="B71" i="16" s="1"/>
  <c r="C42" i="16"/>
  <c r="C70" i="16" s="1"/>
  <c r="D41" i="16"/>
  <c r="D69" i="16" s="1"/>
  <c r="E40" i="16"/>
  <c r="E68" i="16" s="1"/>
  <c r="F39" i="16"/>
  <c r="F67" i="16" s="1"/>
  <c r="G38" i="16"/>
  <c r="G66" i="16" s="1"/>
  <c r="C49" i="16"/>
  <c r="C77" i="16" s="1"/>
  <c r="D48" i="16"/>
  <c r="D76" i="16" s="1"/>
  <c r="E47" i="16"/>
  <c r="E75" i="16" s="1"/>
  <c r="F46" i="16"/>
  <c r="F74" i="16" s="1"/>
  <c r="G45" i="16"/>
  <c r="G73" i="16" s="1"/>
  <c r="H44" i="16"/>
  <c r="H72" i="16" s="1"/>
  <c r="I43" i="16"/>
  <c r="I71" i="16" s="1"/>
  <c r="J42" i="16"/>
  <c r="J70" i="16" s="1"/>
  <c r="B42" i="16"/>
  <c r="B70" i="16" s="1"/>
  <c r="C41" i="16"/>
  <c r="C69" i="16" s="1"/>
  <c r="D40" i="16"/>
  <c r="D68" i="16" s="1"/>
  <c r="E39" i="16"/>
  <c r="E67" i="16" s="1"/>
  <c r="F38" i="16"/>
  <c r="F66" i="16" s="1"/>
  <c r="C75" i="14"/>
  <c r="F49" i="15"/>
  <c r="F77" i="15" s="1"/>
  <c r="G48" i="15"/>
  <c r="H47" i="15"/>
  <c r="I46" i="15"/>
  <c r="J45" i="15"/>
  <c r="B45" i="15"/>
  <c r="C44" i="15"/>
  <c r="C72" i="15" s="1"/>
  <c r="D43" i="15"/>
  <c r="D71" i="15" s="1"/>
  <c r="E42" i="15"/>
  <c r="E70" i="15" s="1"/>
  <c r="F41" i="15"/>
  <c r="G40" i="15"/>
  <c r="H39" i="15"/>
  <c r="I38" i="15"/>
  <c r="E49" i="15"/>
  <c r="E77" i="15" s="1"/>
  <c r="F48" i="15"/>
  <c r="G47" i="15"/>
  <c r="H46" i="15"/>
  <c r="I45" i="15"/>
  <c r="J44" i="15"/>
  <c r="B44" i="15"/>
  <c r="C43" i="15"/>
  <c r="C71" i="15" s="1"/>
  <c r="D42" i="15"/>
  <c r="D70" i="15" s="1"/>
  <c r="E41" i="15"/>
  <c r="E69" i="15" s="1"/>
  <c r="F40" i="15"/>
  <c r="G39" i="15"/>
  <c r="H38" i="15"/>
  <c r="D49" i="15"/>
  <c r="D77" i="15" s="1"/>
  <c r="E48" i="15"/>
  <c r="E76" i="15" s="1"/>
  <c r="F47" i="15"/>
  <c r="G46" i="15"/>
  <c r="H45" i="15"/>
  <c r="I44" i="15"/>
  <c r="J43" i="15"/>
  <c r="B43" i="15"/>
  <c r="C42" i="15"/>
  <c r="C70" i="15" s="1"/>
  <c r="D41" i="15"/>
  <c r="D69" i="15" s="1"/>
  <c r="E40" i="15"/>
  <c r="E68" i="15" s="1"/>
  <c r="F39" i="15"/>
  <c r="G38" i="15"/>
  <c r="C49" i="15"/>
  <c r="C77" i="15" s="1"/>
  <c r="D48" i="15"/>
  <c r="D76" i="15" s="1"/>
  <c r="E47" i="15"/>
  <c r="E75" i="15" s="1"/>
  <c r="F46" i="15"/>
  <c r="F74" i="15" s="1"/>
  <c r="G45" i="15"/>
  <c r="H44" i="15"/>
  <c r="I43" i="15"/>
  <c r="J42" i="15"/>
  <c r="B42" i="15"/>
  <c r="C41" i="15"/>
  <c r="D40" i="15"/>
  <c r="D68" i="15" s="1"/>
  <c r="E39" i="15"/>
  <c r="E67" i="15" s="1"/>
  <c r="F38" i="15"/>
  <c r="F66" i="15" s="1"/>
  <c r="J49" i="15"/>
  <c r="B49" i="15"/>
  <c r="C48" i="15"/>
  <c r="C76" i="15" s="1"/>
  <c r="D47" i="15"/>
  <c r="D75" i="15" s="1"/>
  <c r="E46" i="15"/>
  <c r="E74" i="15" s="1"/>
  <c r="F45" i="15"/>
  <c r="G44" i="15"/>
  <c r="H43" i="15"/>
  <c r="I42" i="15"/>
  <c r="J41" i="15"/>
  <c r="B41" i="15"/>
  <c r="B69" i="15" s="1"/>
  <c r="C40" i="15"/>
  <c r="C68" i="15" s="1"/>
  <c r="D39" i="15"/>
  <c r="D67" i="15" s="1"/>
  <c r="E38" i="15"/>
  <c r="E66" i="15" s="1"/>
  <c r="I49" i="15"/>
  <c r="J48" i="15"/>
  <c r="B48" i="15"/>
  <c r="C47" i="15"/>
  <c r="C75" i="15" s="1"/>
  <c r="D46" i="15"/>
  <c r="D74" i="15" s="1"/>
  <c r="E45" i="15"/>
  <c r="E73" i="15" s="1"/>
  <c r="F44" i="15"/>
  <c r="G43" i="15"/>
  <c r="H42" i="15"/>
  <c r="I41" i="15"/>
  <c r="J40" i="15"/>
  <c r="B40" i="15"/>
  <c r="C39" i="15"/>
  <c r="C67" i="15" s="1"/>
  <c r="D38" i="15"/>
  <c r="D66" i="15" s="1"/>
  <c r="H49" i="15"/>
  <c r="I48" i="15"/>
  <c r="J47" i="15"/>
  <c r="B47" i="15"/>
  <c r="B75" i="15" s="1"/>
  <c r="C46" i="15"/>
  <c r="C74" i="15" s="1"/>
  <c r="D45" i="15"/>
  <c r="D73" i="15" s="1"/>
  <c r="E44" i="15"/>
  <c r="E72" i="15" s="1"/>
  <c r="F43" i="15"/>
  <c r="F71" i="15" s="1"/>
  <c r="G42" i="15"/>
  <c r="H41" i="15"/>
  <c r="I40" i="15"/>
  <c r="J39" i="15"/>
  <c r="B39" i="15"/>
  <c r="B67" i="15" s="1"/>
  <c r="C38" i="15"/>
  <c r="C66" i="15" s="1"/>
  <c r="G49" i="15"/>
  <c r="H48" i="15"/>
  <c r="I47" i="15"/>
  <c r="J46" i="15"/>
  <c r="B46" i="15"/>
  <c r="C45" i="15"/>
  <c r="C73" i="15" s="1"/>
  <c r="D44" i="15"/>
  <c r="D72" i="15" s="1"/>
  <c r="E43" i="15"/>
  <c r="E71" i="15" s="1"/>
  <c r="F42" i="15"/>
  <c r="F70" i="15" s="1"/>
  <c r="G41" i="15"/>
  <c r="H40" i="15"/>
  <c r="I39" i="15"/>
  <c r="J38" i="15"/>
  <c r="B38" i="15"/>
  <c r="B67" i="16"/>
  <c r="F61" i="15"/>
  <c r="V61" i="15" s="1"/>
  <c r="V75" i="15" s="1"/>
  <c r="C70" i="14"/>
  <c r="G21" i="15"/>
  <c r="F59" i="15"/>
  <c r="V59" i="15" s="1"/>
  <c r="F54" i="15"/>
  <c r="F53" i="15"/>
  <c r="V53" i="15" s="1"/>
  <c r="F55" i="15"/>
  <c r="F62" i="15"/>
  <c r="F58" i="15"/>
  <c r="V58" i="15" s="1"/>
  <c r="V72" i="15" s="1"/>
  <c r="D60" i="14"/>
  <c r="D56" i="14"/>
  <c r="T56" i="14" s="1"/>
  <c r="D52" i="14"/>
  <c r="E21" i="14"/>
  <c r="D63" i="14"/>
  <c r="D59" i="14"/>
  <c r="D55" i="14"/>
  <c r="D61" i="14"/>
  <c r="D57" i="14"/>
  <c r="T57" i="14" s="1"/>
  <c r="T71" i="14" s="1"/>
  <c r="D53" i="14"/>
  <c r="D62" i="14"/>
  <c r="D58" i="14"/>
  <c r="D54" i="14"/>
  <c r="E13" i="1"/>
  <c r="N33" i="64" l="1"/>
  <c r="N27" i="64"/>
  <c r="N31" i="64"/>
  <c r="N25" i="64"/>
  <c r="N29" i="64"/>
  <c r="N24" i="64"/>
  <c r="N32" i="64"/>
  <c r="N28" i="64"/>
  <c r="N35" i="64"/>
  <c r="N34" i="64"/>
  <c r="N30" i="64"/>
  <c r="N26" i="64"/>
  <c r="N30" i="28"/>
  <c r="N29" i="28"/>
  <c r="N28" i="28"/>
  <c r="N27" i="28"/>
  <c r="N35" i="28"/>
  <c r="N26" i="28"/>
  <c r="N34" i="28"/>
  <c r="N25" i="28"/>
  <c r="N33" i="28"/>
  <c r="N24" i="28"/>
  <c r="N32" i="28"/>
  <c r="N31" i="28"/>
  <c r="Y62" i="28"/>
  <c r="Y76" i="28" s="1"/>
  <c r="I76" i="28"/>
  <c r="I69" i="28"/>
  <c r="Y55" i="28"/>
  <c r="Y69" i="28" s="1"/>
  <c r="I77" i="28"/>
  <c r="Y63" i="28"/>
  <c r="Y77" i="28" s="1"/>
  <c r="Y58" i="28"/>
  <c r="Y72" i="28" s="1"/>
  <c r="I72" i="28"/>
  <c r="I67" i="28"/>
  <c r="Y53" i="28"/>
  <c r="Y67" i="28" s="1"/>
  <c r="Y52" i="28"/>
  <c r="Y66" i="28" s="1"/>
  <c r="I66" i="28"/>
  <c r="Y56" i="28"/>
  <c r="Y70" i="28" s="1"/>
  <c r="I70" i="28"/>
  <c r="J62" i="28"/>
  <c r="J58" i="28"/>
  <c r="J61" i="28"/>
  <c r="J60" i="28"/>
  <c r="J63" i="28"/>
  <c r="J59" i="28"/>
  <c r="J57" i="28"/>
  <c r="J56" i="28"/>
  <c r="J52" i="28"/>
  <c r="J55" i="28"/>
  <c r="J54" i="28"/>
  <c r="J53" i="28"/>
  <c r="I71" i="28"/>
  <c r="Y57" i="28"/>
  <c r="Y71" i="28" s="1"/>
  <c r="Y60" i="28"/>
  <c r="Y74" i="28" s="1"/>
  <c r="I74" i="28"/>
  <c r="I73" i="28"/>
  <c r="Y59" i="28"/>
  <c r="Y73" i="28" s="1"/>
  <c r="I68" i="28"/>
  <c r="Y54" i="28"/>
  <c r="Y68" i="28" s="1"/>
  <c r="I75" i="28"/>
  <c r="Y61" i="28"/>
  <c r="Y75" i="28" s="1"/>
  <c r="AA42" i="16"/>
  <c r="AD42" i="16" s="1"/>
  <c r="V67" i="15"/>
  <c r="T70" i="14"/>
  <c r="AA46" i="16"/>
  <c r="AD46" i="16" s="1"/>
  <c r="AA39" i="16"/>
  <c r="AD39" i="16" s="1"/>
  <c r="AA72" i="16"/>
  <c r="AA76" i="16"/>
  <c r="AA71" i="16"/>
  <c r="AA75" i="16"/>
  <c r="AA68" i="16"/>
  <c r="AA66" i="16"/>
  <c r="AA48" i="16"/>
  <c r="AD48" i="16" s="1"/>
  <c r="AA41" i="16"/>
  <c r="AD41" i="16" s="1"/>
  <c r="R69" i="16"/>
  <c r="AA69" i="16" s="1"/>
  <c r="AA45" i="14"/>
  <c r="AD45" i="14" s="1"/>
  <c r="R73" i="14"/>
  <c r="AA39" i="14"/>
  <c r="AD39" i="14" s="1"/>
  <c r="R67" i="14"/>
  <c r="R74" i="16"/>
  <c r="AA74" i="16" s="1"/>
  <c r="AA45" i="16"/>
  <c r="AD45" i="16" s="1"/>
  <c r="R73" i="16"/>
  <c r="AA73" i="16" s="1"/>
  <c r="AA77" i="16"/>
  <c r="AA40" i="14"/>
  <c r="AD40" i="14" s="1"/>
  <c r="R68" i="14"/>
  <c r="AA40" i="15"/>
  <c r="AD40" i="15" s="1"/>
  <c r="R68" i="15"/>
  <c r="AA43" i="16"/>
  <c r="AD43" i="16" s="1"/>
  <c r="AA49" i="16"/>
  <c r="AD49" i="16" s="1"/>
  <c r="AA43" i="14"/>
  <c r="AD43" i="14" s="1"/>
  <c r="R71" i="14"/>
  <c r="AA47" i="14"/>
  <c r="AD47" i="14" s="1"/>
  <c r="R75" i="14"/>
  <c r="AA41" i="15"/>
  <c r="AD41" i="15" s="1"/>
  <c r="AA48" i="15"/>
  <c r="AD48" i="15" s="1"/>
  <c r="AA45" i="15"/>
  <c r="AD45" i="15" s="1"/>
  <c r="R69" i="15"/>
  <c r="AA42" i="14"/>
  <c r="AD42" i="14" s="1"/>
  <c r="R70" i="14"/>
  <c r="AA39" i="15"/>
  <c r="AD39" i="15" s="1"/>
  <c r="AA49" i="15"/>
  <c r="AD49" i="15" s="1"/>
  <c r="AA38" i="14"/>
  <c r="R66" i="14"/>
  <c r="AA41" i="14"/>
  <c r="AD41" i="14" s="1"/>
  <c r="R69" i="14"/>
  <c r="AA47" i="15"/>
  <c r="AD47" i="15" s="1"/>
  <c r="V73" i="15"/>
  <c r="AA44" i="16"/>
  <c r="AD44" i="16" s="1"/>
  <c r="AA49" i="14"/>
  <c r="AD49" i="14" s="1"/>
  <c r="R77" i="14"/>
  <c r="AA38" i="15"/>
  <c r="R66" i="15"/>
  <c r="AA38" i="16"/>
  <c r="AA46" i="14"/>
  <c r="AD46" i="14" s="1"/>
  <c r="R74" i="14"/>
  <c r="AA44" i="14"/>
  <c r="AD44" i="14" s="1"/>
  <c r="R72" i="14"/>
  <c r="AA46" i="15"/>
  <c r="AD46" i="15" s="1"/>
  <c r="R74" i="15"/>
  <c r="AA42" i="15"/>
  <c r="AD42" i="15" s="1"/>
  <c r="AA43" i="15"/>
  <c r="AD43" i="15" s="1"/>
  <c r="R71" i="15"/>
  <c r="AA44" i="15"/>
  <c r="AD44" i="15" s="1"/>
  <c r="R72" i="15"/>
  <c r="R70" i="16"/>
  <c r="AA70" i="16" s="1"/>
  <c r="R75" i="15"/>
  <c r="R67" i="16"/>
  <c r="AA67" i="16" s="1"/>
  <c r="AA47" i="16"/>
  <c r="AD47" i="16" s="1"/>
  <c r="AA40" i="16"/>
  <c r="AD40" i="16" s="1"/>
  <c r="AA48" i="14"/>
  <c r="AD48" i="14" s="1"/>
  <c r="R76" i="14"/>
  <c r="S38" i="2"/>
  <c r="R38" i="2"/>
  <c r="W38" i="2"/>
  <c r="W46" i="2"/>
  <c r="C38" i="2"/>
  <c r="N28" i="2"/>
  <c r="N32" i="2"/>
  <c r="N35" i="2"/>
  <c r="N27" i="2"/>
  <c r="N24" i="2"/>
  <c r="N34" i="2"/>
  <c r="N26" i="2"/>
  <c r="N31" i="2"/>
  <c r="N33" i="2"/>
  <c r="N25" i="2"/>
  <c r="N29" i="2"/>
  <c r="N30" i="2"/>
  <c r="D73" i="14"/>
  <c r="T59" i="14"/>
  <c r="T73" i="14" s="1"/>
  <c r="D72" i="14"/>
  <c r="T58" i="14"/>
  <c r="T72" i="14" s="1"/>
  <c r="D68" i="14"/>
  <c r="T54" i="14"/>
  <c r="T68" i="14" s="1"/>
  <c r="F69" i="15"/>
  <c r="V55" i="15"/>
  <c r="V69" i="15" s="1"/>
  <c r="D77" i="14"/>
  <c r="T63" i="14"/>
  <c r="T77" i="14" s="1"/>
  <c r="F68" i="15"/>
  <c r="V54" i="15"/>
  <c r="V68" i="15" s="1"/>
  <c r="D76" i="14"/>
  <c r="T62" i="14"/>
  <c r="T76" i="14" s="1"/>
  <c r="D66" i="14"/>
  <c r="T52" i="14"/>
  <c r="T66" i="14" s="1"/>
  <c r="D67" i="14"/>
  <c r="T53" i="14"/>
  <c r="T67" i="14" s="1"/>
  <c r="D74" i="14"/>
  <c r="T60" i="14"/>
  <c r="T74" i="14" s="1"/>
  <c r="D75" i="14"/>
  <c r="T61" i="14"/>
  <c r="T75" i="14" s="1"/>
  <c r="D69" i="14"/>
  <c r="T55" i="14"/>
  <c r="T69" i="14" s="1"/>
  <c r="F76" i="15"/>
  <c r="V62" i="15"/>
  <c r="V76" i="15" s="1"/>
  <c r="F67" i="15"/>
  <c r="K70" i="16"/>
  <c r="K77" i="16"/>
  <c r="K72" i="16"/>
  <c r="K68" i="16"/>
  <c r="K43" i="16"/>
  <c r="N43" i="16" s="1"/>
  <c r="K75" i="16"/>
  <c r="K71" i="16"/>
  <c r="F75" i="15"/>
  <c r="K41" i="15"/>
  <c r="N41" i="15" s="1"/>
  <c r="F73" i="15"/>
  <c r="D70" i="14"/>
  <c r="D71" i="14"/>
  <c r="V49" i="2"/>
  <c r="W48" i="2"/>
  <c r="X47" i="2"/>
  <c r="Y46" i="2"/>
  <c r="Z45" i="2"/>
  <c r="R45" i="2"/>
  <c r="S44" i="2"/>
  <c r="T43" i="2"/>
  <c r="U42" i="2"/>
  <c r="V41" i="2"/>
  <c r="W40" i="2"/>
  <c r="X39" i="2"/>
  <c r="Z38" i="2"/>
  <c r="X49" i="2"/>
  <c r="T45" i="2"/>
  <c r="Z39" i="2"/>
  <c r="Z46" i="2"/>
  <c r="V42" i="2"/>
  <c r="U49" i="2"/>
  <c r="V48" i="2"/>
  <c r="W47" i="2"/>
  <c r="X46" i="2"/>
  <c r="Y45" i="2"/>
  <c r="Z44" i="2"/>
  <c r="R44" i="2"/>
  <c r="S43" i="2"/>
  <c r="T42" i="2"/>
  <c r="U41" i="2"/>
  <c r="V40" i="2"/>
  <c r="W39" i="2"/>
  <c r="Y38" i="2"/>
  <c r="R47" i="2"/>
  <c r="V43" i="2"/>
  <c r="R46" i="2"/>
  <c r="X40" i="2"/>
  <c r="T49" i="2"/>
  <c r="U48" i="2"/>
  <c r="V47" i="2"/>
  <c r="X45" i="2"/>
  <c r="Y44" i="2"/>
  <c r="Z43" i="2"/>
  <c r="R43" i="2"/>
  <c r="S42" i="2"/>
  <c r="T41" i="2"/>
  <c r="U40" i="2"/>
  <c r="V39" i="2"/>
  <c r="X38" i="2"/>
  <c r="S46" i="2"/>
  <c r="R39" i="2"/>
  <c r="W41" i="2"/>
  <c r="S49" i="2"/>
  <c r="T48" i="2"/>
  <c r="U47" i="2"/>
  <c r="V46" i="2"/>
  <c r="W45" i="2"/>
  <c r="X44" i="2"/>
  <c r="Y43" i="2"/>
  <c r="Z42" i="2"/>
  <c r="R42" i="2"/>
  <c r="S41" i="2"/>
  <c r="T40" i="2"/>
  <c r="U39" i="2"/>
  <c r="Z47" i="2"/>
  <c r="W42" i="2"/>
  <c r="Y47" i="2"/>
  <c r="U43" i="2"/>
  <c r="Z49" i="2"/>
  <c r="R49" i="2"/>
  <c r="S48" i="2"/>
  <c r="T47" i="2"/>
  <c r="U46" i="2"/>
  <c r="V45" i="2"/>
  <c r="W44" i="2"/>
  <c r="X43" i="2"/>
  <c r="Y42" i="2"/>
  <c r="Z41" i="2"/>
  <c r="R41" i="2"/>
  <c r="S40" i="2"/>
  <c r="T39" i="2"/>
  <c r="V38" i="2"/>
  <c r="Y48" i="2"/>
  <c r="U44" i="2"/>
  <c r="Y40" i="2"/>
  <c r="T38" i="2"/>
  <c r="X48" i="2"/>
  <c r="S45" i="2"/>
  <c r="Y39" i="2"/>
  <c r="Y49" i="2"/>
  <c r="Z48" i="2"/>
  <c r="R48" i="2"/>
  <c r="S47" i="2"/>
  <c r="T46" i="2"/>
  <c r="U45" i="2"/>
  <c r="V44" i="2"/>
  <c r="W43" i="2"/>
  <c r="X42" i="2"/>
  <c r="Y41" i="2"/>
  <c r="Z40" i="2"/>
  <c r="R40" i="2"/>
  <c r="S39" i="2"/>
  <c r="U38" i="2"/>
  <c r="X41" i="2"/>
  <c r="W49" i="2"/>
  <c r="T44" i="2"/>
  <c r="K67" i="16"/>
  <c r="K76" i="16"/>
  <c r="K74" i="16"/>
  <c r="K66" i="16"/>
  <c r="B74" i="15"/>
  <c r="K46" i="15"/>
  <c r="N46" i="15" s="1"/>
  <c r="K41" i="14"/>
  <c r="N41" i="14" s="1"/>
  <c r="B67" i="14"/>
  <c r="K39" i="14"/>
  <c r="N39" i="14" s="1"/>
  <c r="B76" i="14"/>
  <c r="K48" i="14"/>
  <c r="N48" i="14" s="1"/>
  <c r="K43" i="15"/>
  <c r="N43" i="15" s="1"/>
  <c r="B71" i="15"/>
  <c r="K44" i="16"/>
  <c r="N44" i="16" s="1"/>
  <c r="K42" i="14"/>
  <c r="N42" i="14" s="1"/>
  <c r="B70" i="14"/>
  <c r="K38" i="14"/>
  <c r="B66" i="14"/>
  <c r="B75" i="14"/>
  <c r="K47" i="14"/>
  <c r="N47" i="14" s="1"/>
  <c r="K41" i="16"/>
  <c r="N41" i="16" s="1"/>
  <c r="B69" i="16"/>
  <c r="B74" i="14"/>
  <c r="K46" i="14"/>
  <c r="N46" i="14" s="1"/>
  <c r="F72" i="15"/>
  <c r="B70" i="15"/>
  <c r="K42" i="15"/>
  <c r="N42" i="15" s="1"/>
  <c r="K47" i="16"/>
  <c r="N47" i="16" s="1"/>
  <c r="K40" i="16"/>
  <c r="N40" i="16" s="1"/>
  <c r="K49" i="16"/>
  <c r="N49" i="16" s="1"/>
  <c r="B73" i="14"/>
  <c r="K45" i="14"/>
  <c r="N45" i="14" s="1"/>
  <c r="K39" i="16"/>
  <c r="N39" i="16" s="1"/>
  <c r="K48" i="16"/>
  <c r="N48" i="16" s="1"/>
  <c r="K40" i="15"/>
  <c r="N40" i="15" s="1"/>
  <c r="B68" i="15"/>
  <c r="K49" i="15"/>
  <c r="N49" i="15" s="1"/>
  <c r="K45" i="15"/>
  <c r="N45" i="15" s="1"/>
  <c r="K42" i="16"/>
  <c r="N42" i="16" s="1"/>
  <c r="K38" i="16"/>
  <c r="B72" i="14"/>
  <c r="K44" i="14"/>
  <c r="N44" i="14" s="1"/>
  <c r="K39" i="15"/>
  <c r="N39" i="15" s="1"/>
  <c r="B76" i="15"/>
  <c r="K48" i="15"/>
  <c r="N48" i="15" s="1"/>
  <c r="B77" i="15"/>
  <c r="K46" i="16"/>
  <c r="N46" i="16" s="1"/>
  <c r="C69" i="15"/>
  <c r="K38" i="15"/>
  <c r="B66" i="15"/>
  <c r="K47" i="15"/>
  <c r="N47" i="15" s="1"/>
  <c r="K44" i="15"/>
  <c r="N44" i="15" s="1"/>
  <c r="B72" i="15"/>
  <c r="B73" i="15"/>
  <c r="K45" i="16"/>
  <c r="N45" i="16" s="1"/>
  <c r="B73" i="16"/>
  <c r="B71" i="14"/>
  <c r="K43" i="14"/>
  <c r="N43" i="14" s="1"/>
  <c r="B68" i="14"/>
  <c r="K40" i="14"/>
  <c r="N40" i="14" s="1"/>
  <c r="B77" i="14"/>
  <c r="K49" i="14"/>
  <c r="N49" i="14" s="1"/>
  <c r="H21" i="15"/>
  <c r="G58" i="15"/>
  <c r="G57" i="15"/>
  <c r="G54" i="15"/>
  <c r="G63" i="15"/>
  <c r="G53" i="15"/>
  <c r="G52" i="15"/>
  <c r="G60" i="15"/>
  <c r="G55" i="15"/>
  <c r="G59" i="15"/>
  <c r="G62" i="15"/>
  <c r="G61" i="15"/>
  <c r="G56" i="15"/>
  <c r="W56" i="15" s="1"/>
  <c r="E63" i="14"/>
  <c r="E59" i="14"/>
  <c r="E55" i="14"/>
  <c r="E62" i="14"/>
  <c r="E58" i="14"/>
  <c r="E54" i="14"/>
  <c r="E60" i="14"/>
  <c r="E56" i="14"/>
  <c r="E52" i="14"/>
  <c r="U52" i="14" s="1"/>
  <c r="U66" i="14" s="1"/>
  <c r="F21" i="14"/>
  <c r="E53" i="14"/>
  <c r="E61" i="14"/>
  <c r="E57" i="14"/>
  <c r="E13" i="8"/>
  <c r="N33" i="66" l="1"/>
  <c r="N29" i="66"/>
  <c r="N25" i="66"/>
  <c r="N26" i="66"/>
  <c r="N32" i="66"/>
  <c r="N28" i="66"/>
  <c r="N24" i="66"/>
  <c r="N35" i="66"/>
  <c r="N31" i="66"/>
  <c r="N27" i="66"/>
  <c r="N30" i="66"/>
  <c r="N34" i="66"/>
  <c r="Z77" i="30"/>
  <c r="R77" i="30"/>
  <c r="C77" i="30"/>
  <c r="T76" i="30"/>
  <c r="E76" i="30"/>
  <c r="V75" i="30"/>
  <c r="G75" i="30"/>
  <c r="X74" i="30"/>
  <c r="I74" i="30"/>
  <c r="Z73" i="30"/>
  <c r="R73" i="30"/>
  <c r="C73" i="30"/>
  <c r="T72" i="30"/>
  <c r="E72" i="30"/>
  <c r="V71" i="30"/>
  <c r="G71" i="30"/>
  <c r="X70" i="30"/>
  <c r="I70" i="30"/>
  <c r="Z69" i="30"/>
  <c r="R69" i="30"/>
  <c r="C69" i="30"/>
  <c r="T68" i="30"/>
  <c r="E68" i="30"/>
  <c r="V67" i="30"/>
  <c r="G67" i="30"/>
  <c r="X66" i="30"/>
  <c r="I66" i="30"/>
  <c r="N35" i="30"/>
  <c r="N27" i="30"/>
  <c r="Y77" i="30"/>
  <c r="J77" i="30"/>
  <c r="D76" i="30"/>
  <c r="U75" i="30"/>
  <c r="F75" i="30"/>
  <c r="W74" i="30"/>
  <c r="H74" i="30"/>
  <c r="Y73" i="30"/>
  <c r="J73" i="30"/>
  <c r="D72" i="30"/>
  <c r="U71" i="30"/>
  <c r="F71" i="30"/>
  <c r="W70" i="30"/>
  <c r="H70" i="30"/>
  <c r="Y69" i="30"/>
  <c r="J69" i="30"/>
  <c r="D68" i="30"/>
  <c r="U67" i="30"/>
  <c r="F67" i="30"/>
  <c r="W66" i="30"/>
  <c r="H66" i="30"/>
  <c r="N34" i="30"/>
  <c r="N26" i="30"/>
  <c r="X77" i="30"/>
  <c r="I77" i="30"/>
  <c r="Z76" i="30"/>
  <c r="R76" i="30"/>
  <c r="C76" i="30"/>
  <c r="T75" i="30"/>
  <c r="E75" i="30"/>
  <c r="V74" i="30"/>
  <c r="G74" i="30"/>
  <c r="X73" i="30"/>
  <c r="I73" i="30"/>
  <c r="Z72" i="30"/>
  <c r="R72" i="30"/>
  <c r="T71" i="30"/>
  <c r="E71" i="30"/>
  <c r="V70" i="30"/>
  <c r="G70" i="30"/>
  <c r="X69" i="30"/>
  <c r="I69" i="30"/>
  <c r="Z68" i="30"/>
  <c r="R68" i="30"/>
  <c r="C68" i="30"/>
  <c r="T67" i="30"/>
  <c r="E67" i="30"/>
  <c r="V66" i="30"/>
  <c r="G66" i="30"/>
  <c r="N33" i="30"/>
  <c r="N25" i="30"/>
  <c r="W77" i="30"/>
  <c r="H77" i="30"/>
  <c r="Y76" i="30"/>
  <c r="J76" i="30"/>
  <c r="D75" i="30"/>
  <c r="U74" i="30"/>
  <c r="F74" i="30"/>
  <c r="W73" i="30"/>
  <c r="H73" i="30"/>
  <c r="Y72" i="30"/>
  <c r="J72" i="30"/>
  <c r="B72" i="30"/>
  <c r="D71" i="30"/>
  <c r="U70" i="30"/>
  <c r="F70" i="30"/>
  <c r="W69" i="30"/>
  <c r="H69" i="30"/>
  <c r="Y68" i="30"/>
  <c r="J68" i="30"/>
  <c r="D67" i="30"/>
  <c r="U66" i="30"/>
  <c r="F66" i="30"/>
  <c r="N32" i="30"/>
  <c r="N24" i="30"/>
  <c r="V77" i="30"/>
  <c r="G77" i="30"/>
  <c r="X76" i="30"/>
  <c r="I76" i="30"/>
  <c r="Z75" i="30"/>
  <c r="R75" i="30"/>
  <c r="T74" i="30"/>
  <c r="E74" i="30"/>
  <c r="V73" i="30"/>
  <c r="G73" i="30"/>
  <c r="X72" i="30"/>
  <c r="I72" i="30"/>
  <c r="Z71" i="30"/>
  <c r="R71" i="30"/>
  <c r="C71" i="30"/>
  <c r="T70" i="30"/>
  <c r="E70" i="30"/>
  <c r="V69" i="30"/>
  <c r="G69" i="30"/>
  <c r="X68" i="30"/>
  <c r="I68" i="30"/>
  <c r="Z67" i="30"/>
  <c r="R67" i="30"/>
  <c r="T66" i="30"/>
  <c r="E66" i="30"/>
  <c r="N31" i="30"/>
  <c r="U77" i="30"/>
  <c r="F77" i="30"/>
  <c r="W76" i="30"/>
  <c r="H76" i="30"/>
  <c r="Y75" i="30"/>
  <c r="J75" i="30"/>
  <c r="B75" i="30"/>
  <c r="D74" i="30"/>
  <c r="U73" i="30"/>
  <c r="F73" i="30"/>
  <c r="W72" i="30"/>
  <c r="H72" i="30"/>
  <c r="Y71" i="30"/>
  <c r="J71" i="30"/>
  <c r="D70" i="30"/>
  <c r="U69" i="30"/>
  <c r="F69" i="30"/>
  <c r="W68" i="30"/>
  <c r="H68" i="30"/>
  <c r="Y67" i="30"/>
  <c r="J67" i="30"/>
  <c r="B67" i="30"/>
  <c r="D66" i="30"/>
  <c r="N30" i="30"/>
  <c r="T77" i="30"/>
  <c r="E77" i="30"/>
  <c r="V76" i="30"/>
  <c r="G76" i="30"/>
  <c r="X75" i="30"/>
  <c r="I75" i="30"/>
  <c r="Z74" i="30"/>
  <c r="R74" i="30"/>
  <c r="C74" i="30"/>
  <c r="T73" i="30"/>
  <c r="E73" i="30"/>
  <c r="V72" i="30"/>
  <c r="G72" i="30"/>
  <c r="X71" i="30"/>
  <c r="I71" i="30"/>
  <c r="Z70" i="30"/>
  <c r="R70" i="30"/>
  <c r="T69" i="30"/>
  <c r="E69" i="30"/>
  <c r="V68" i="30"/>
  <c r="G68" i="30"/>
  <c r="X67" i="30"/>
  <c r="I67" i="30"/>
  <c r="Z66" i="30"/>
  <c r="R66" i="30"/>
  <c r="C66" i="30"/>
  <c r="N29" i="30"/>
  <c r="D77" i="30"/>
  <c r="U76" i="30"/>
  <c r="F76" i="30"/>
  <c r="W75" i="30"/>
  <c r="H75" i="30"/>
  <c r="Y74" i="30"/>
  <c r="J74" i="30"/>
  <c r="D73" i="30"/>
  <c r="U72" i="30"/>
  <c r="F72" i="30"/>
  <c r="W71" i="30"/>
  <c r="H71" i="30"/>
  <c r="Y70" i="30"/>
  <c r="J70" i="30"/>
  <c r="B70" i="30"/>
  <c r="D69" i="30"/>
  <c r="U68" i="30"/>
  <c r="F68" i="30"/>
  <c r="W67" i="30"/>
  <c r="H67" i="30"/>
  <c r="Y66" i="30"/>
  <c r="J66" i="30"/>
  <c r="N28" i="30"/>
  <c r="J69" i="28"/>
  <c r="K69" i="28" s="1"/>
  <c r="B85" i="28" s="1"/>
  <c r="Z55" i="28"/>
  <c r="Z69" i="28" s="1"/>
  <c r="AA69" i="28" s="1"/>
  <c r="R85" i="28" s="1"/>
  <c r="J72" i="28"/>
  <c r="K72" i="28" s="1"/>
  <c r="B88" i="28" s="1"/>
  <c r="Z58" i="28"/>
  <c r="Z72" i="28" s="1"/>
  <c r="AA72" i="28" s="1"/>
  <c r="R88" i="28" s="1"/>
  <c r="J75" i="28"/>
  <c r="K75" i="28" s="1"/>
  <c r="B91" i="28" s="1"/>
  <c r="Z61" i="28"/>
  <c r="Z75" i="28" s="1"/>
  <c r="AA75" i="28" s="1"/>
  <c r="R91" i="28" s="1"/>
  <c r="J66" i="28"/>
  <c r="K66" i="28" s="1"/>
  <c r="B82" i="28" s="1"/>
  <c r="Z52" i="28"/>
  <c r="Z66" i="28" s="1"/>
  <c r="AA66" i="28" s="1"/>
  <c r="R82" i="28" s="1"/>
  <c r="Z62" i="28"/>
  <c r="Z76" i="28" s="1"/>
  <c r="AA76" i="28" s="1"/>
  <c r="R92" i="28" s="1"/>
  <c r="J76" i="28"/>
  <c r="K76" i="28" s="1"/>
  <c r="B92" i="28" s="1"/>
  <c r="J70" i="28"/>
  <c r="K70" i="28" s="1"/>
  <c r="B86" i="28" s="1"/>
  <c r="Z56" i="28"/>
  <c r="Z70" i="28" s="1"/>
  <c r="AA70" i="28" s="1"/>
  <c r="R86" i="28" s="1"/>
  <c r="J71" i="28"/>
  <c r="K71" i="28" s="1"/>
  <c r="B87" i="28" s="1"/>
  <c r="Z57" i="28"/>
  <c r="Z71" i="28" s="1"/>
  <c r="AA71" i="28" s="1"/>
  <c r="R87" i="28" s="1"/>
  <c r="J73" i="28"/>
  <c r="K73" i="28" s="1"/>
  <c r="B89" i="28" s="1"/>
  <c r="Z59" i="28"/>
  <c r="Z73" i="28" s="1"/>
  <c r="AA73" i="28" s="1"/>
  <c r="R89" i="28" s="1"/>
  <c r="J77" i="28"/>
  <c r="K77" i="28" s="1"/>
  <c r="B93" i="28" s="1"/>
  <c r="Z63" i="28"/>
  <c r="Z77" i="28" s="1"/>
  <c r="AA77" i="28" s="1"/>
  <c r="R93" i="28" s="1"/>
  <c r="J67" i="28"/>
  <c r="K67" i="28" s="1"/>
  <c r="B83" i="28" s="1"/>
  <c r="Z53" i="28"/>
  <c r="Z67" i="28" s="1"/>
  <c r="AA67" i="28" s="1"/>
  <c r="R83" i="28" s="1"/>
  <c r="Z60" i="28"/>
  <c r="Z74" i="28" s="1"/>
  <c r="AA74" i="28" s="1"/>
  <c r="R90" i="28" s="1"/>
  <c r="J74" i="28"/>
  <c r="K74" i="28" s="1"/>
  <c r="B90" i="28" s="1"/>
  <c r="J68" i="28"/>
  <c r="K68" i="28" s="1"/>
  <c r="B84" i="28" s="1"/>
  <c r="Z54" i="28"/>
  <c r="Z68" i="28" s="1"/>
  <c r="AA68" i="28" s="1"/>
  <c r="R84" i="28" s="1"/>
  <c r="L18" i="1"/>
  <c r="J18" i="1"/>
  <c r="H18" i="1"/>
  <c r="I18" i="1"/>
  <c r="P18" i="1"/>
  <c r="O18" i="1"/>
  <c r="K18" i="1"/>
  <c r="N18" i="1"/>
  <c r="F18" i="1"/>
  <c r="G18" i="1"/>
  <c r="E18" i="1"/>
  <c r="M18" i="1"/>
  <c r="AD38" i="16"/>
  <c r="AB41" i="16"/>
  <c r="AB46" i="16"/>
  <c r="AB42" i="16"/>
  <c r="AB47" i="16"/>
  <c r="AB45" i="16"/>
  <c r="AB38" i="16"/>
  <c r="R79" i="16"/>
  <c r="R90" i="16" s="1"/>
  <c r="AB39" i="16"/>
  <c r="AB40" i="16"/>
  <c r="AB43" i="16"/>
  <c r="AB49" i="16"/>
  <c r="AB48" i="16"/>
  <c r="AB44" i="16"/>
  <c r="AD38" i="14"/>
  <c r="AB38" i="14"/>
  <c r="AB48" i="14"/>
  <c r="AB43" i="14"/>
  <c r="AB49" i="14"/>
  <c r="R79" i="14"/>
  <c r="AB40" i="14"/>
  <c r="AB42" i="14"/>
  <c r="AB47" i="14"/>
  <c r="AB39" i="14"/>
  <c r="AB46" i="14"/>
  <c r="AB41" i="14"/>
  <c r="AB45" i="14"/>
  <c r="AB44" i="14"/>
  <c r="R79" i="15"/>
  <c r="AB49" i="15"/>
  <c r="AB38" i="15"/>
  <c r="AB47" i="15"/>
  <c r="AB44" i="15"/>
  <c r="AB39" i="15"/>
  <c r="AD38" i="15"/>
  <c r="AB41" i="15"/>
  <c r="AB45" i="15"/>
  <c r="AB48" i="15"/>
  <c r="AB40" i="15"/>
  <c r="AB46" i="15"/>
  <c r="AB43" i="15"/>
  <c r="AB42" i="15"/>
  <c r="AA49" i="2"/>
  <c r="AD49" i="2" s="1"/>
  <c r="AA42" i="2"/>
  <c r="AD42" i="2" s="1"/>
  <c r="W38" i="6"/>
  <c r="W44" i="6"/>
  <c r="W39" i="6"/>
  <c r="N24" i="6"/>
  <c r="R41" i="6"/>
  <c r="W41" i="6"/>
  <c r="W40" i="6"/>
  <c r="G41" i="6"/>
  <c r="W49" i="6"/>
  <c r="AA38" i="2"/>
  <c r="S49" i="6"/>
  <c r="T48" i="6"/>
  <c r="U47" i="6"/>
  <c r="V46" i="6"/>
  <c r="W45" i="6"/>
  <c r="X44" i="6"/>
  <c r="Y43" i="6"/>
  <c r="Z42" i="6"/>
  <c r="R42" i="6"/>
  <c r="S41" i="6"/>
  <c r="T40" i="6"/>
  <c r="U39" i="6"/>
  <c r="V38" i="6"/>
  <c r="N33" i="6"/>
  <c r="N25" i="6"/>
  <c r="R46" i="6"/>
  <c r="V42" i="6"/>
  <c r="N29" i="6"/>
  <c r="Y46" i="6"/>
  <c r="U42" i="6"/>
  <c r="Y38" i="6"/>
  <c r="Z49" i="6"/>
  <c r="R49" i="6"/>
  <c r="S48" i="6"/>
  <c r="T47" i="6"/>
  <c r="U46" i="6"/>
  <c r="V45" i="6"/>
  <c r="X43" i="6"/>
  <c r="Y42" i="6"/>
  <c r="Z41" i="6"/>
  <c r="S40" i="6"/>
  <c r="T39" i="6"/>
  <c r="U38" i="6"/>
  <c r="N32" i="6"/>
  <c r="S45" i="6"/>
  <c r="Z38" i="6"/>
  <c r="V49" i="6"/>
  <c r="Z45" i="6"/>
  <c r="T43" i="6"/>
  <c r="X39" i="6"/>
  <c r="Y49" i="6"/>
  <c r="Z48" i="6"/>
  <c r="R48" i="6"/>
  <c r="S47" i="6"/>
  <c r="T46" i="6"/>
  <c r="U45" i="6"/>
  <c r="V44" i="6"/>
  <c r="W43" i="6"/>
  <c r="X42" i="6"/>
  <c r="Y41" i="6"/>
  <c r="Z40" i="6"/>
  <c r="R40" i="6"/>
  <c r="S39" i="6"/>
  <c r="T38" i="6"/>
  <c r="N31" i="6"/>
  <c r="Y47" i="6"/>
  <c r="T44" i="6"/>
  <c r="X40" i="6"/>
  <c r="R38" i="6"/>
  <c r="W48" i="6"/>
  <c r="R45" i="6"/>
  <c r="N28" i="6"/>
  <c r="X49" i="6"/>
  <c r="Y48" i="6"/>
  <c r="Z47" i="6"/>
  <c r="R47" i="6"/>
  <c r="S46" i="6"/>
  <c r="T45" i="6"/>
  <c r="U44" i="6"/>
  <c r="V43" i="6"/>
  <c r="W42" i="6"/>
  <c r="X41" i="6"/>
  <c r="Y40" i="6"/>
  <c r="Z39" i="6"/>
  <c r="R39" i="6"/>
  <c r="S38" i="6"/>
  <c r="N30" i="6"/>
  <c r="X48" i="6"/>
  <c r="Z46" i="6"/>
  <c r="U43" i="6"/>
  <c r="Y39" i="6"/>
  <c r="X47" i="6"/>
  <c r="S44" i="6"/>
  <c r="V41" i="6"/>
  <c r="U49" i="6"/>
  <c r="V48" i="6"/>
  <c r="W47" i="6"/>
  <c r="X46" i="6"/>
  <c r="Y45" i="6"/>
  <c r="Z44" i="6"/>
  <c r="R44" i="6"/>
  <c r="S43" i="6"/>
  <c r="T42" i="6"/>
  <c r="U41" i="6"/>
  <c r="V40" i="6"/>
  <c r="X38" i="6"/>
  <c r="N35" i="6"/>
  <c r="N27" i="6"/>
  <c r="T49" i="6"/>
  <c r="U48" i="6"/>
  <c r="V47" i="6"/>
  <c r="W46" i="6"/>
  <c r="X45" i="6"/>
  <c r="Y44" i="6"/>
  <c r="Z43" i="6"/>
  <c r="R43" i="6"/>
  <c r="S42" i="6"/>
  <c r="T41" i="6"/>
  <c r="U40" i="6"/>
  <c r="V39" i="6"/>
  <c r="N34" i="6"/>
  <c r="N26" i="6"/>
  <c r="G72" i="15"/>
  <c r="W58" i="15"/>
  <c r="W72" i="15" s="1"/>
  <c r="E66" i="14"/>
  <c r="E77" i="14"/>
  <c r="U63" i="14"/>
  <c r="U77" i="14" s="1"/>
  <c r="G67" i="15"/>
  <c r="W53" i="15"/>
  <c r="W67" i="15" s="1"/>
  <c r="E70" i="14"/>
  <c r="U56" i="14"/>
  <c r="U70" i="14" s="1"/>
  <c r="G70" i="15"/>
  <c r="W70" i="15"/>
  <c r="G77" i="15"/>
  <c r="W63" i="15"/>
  <c r="W77" i="15" s="1"/>
  <c r="E72" i="14"/>
  <c r="U58" i="14"/>
  <c r="U72" i="14" s="1"/>
  <c r="E74" i="14"/>
  <c r="U60" i="14"/>
  <c r="U74" i="14" s="1"/>
  <c r="G75" i="15"/>
  <c r="W61" i="15"/>
  <c r="W75" i="15" s="1"/>
  <c r="G68" i="15"/>
  <c r="W54" i="15"/>
  <c r="W68" i="15" s="1"/>
  <c r="E68" i="14"/>
  <c r="U54" i="14"/>
  <c r="U68" i="14" s="1"/>
  <c r="G76" i="15"/>
  <c r="W62" i="15"/>
  <c r="W76" i="15" s="1"/>
  <c r="G71" i="15"/>
  <c r="W57" i="15"/>
  <c r="W71" i="15" s="1"/>
  <c r="G73" i="15"/>
  <c r="W59" i="15"/>
  <c r="W73" i="15" s="1"/>
  <c r="E75" i="14"/>
  <c r="U61" i="14"/>
  <c r="U75" i="14" s="1"/>
  <c r="G69" i="15"/>
  <c r="W55" i="15"/>
  <c r="W69" i="15" s="1"/>
  <c r="E67" i="14"/>
  <c r="U53" i="14"/>
  <c r="U67" i="14" s="1"/>
  <c r="E69" i="14"/>
  <c r="U55" i="14"/>
  <c r="U69" i="14" s="1"/>
  <c r="G74" i="15"/>
  <c r="W60" i="15"/>
  <c r="W74" i="15" s="1"/>
  <c r="E71" i="14"/>
  <c r="U57" i="14"/>
  <c r="U71" i="14" s="1"/>
  <c r="E76" i="14"/>
  <c r="U62" i="14"/>
  <c r="U76" i="14" s="1"/>
  <c r="E73" i="14"/>
  <c r="U59" i="14"/>
  <c r="U73" i="14" s="1"/>
  <c r="G66" i="15"/>
  <c r="W52" i="15"/>
  <c r="W66" i="15" s="1"/>
  <c r="K73" i="16"/>
  <c r="K69" i="16"/>
  <c r="AA45" i="2"/>
  <c r="AD45" i="2" s="1"/>
  <c r="AA40" i="2"/>
  <c r="AD40" i="2" s="1"/>
  <c r="AA48" i="2"/>
  <c r="AD48" i="2" s="1"/>
  <c r="AA41" i="2"/>
  <c r="AD41" i="2" s="1"/>
  <c r="AA39" i="2"/>
  <c r="AD39" i="2" s="1"/>
  <c r="AA46" i="2"/>
  <c r="AD46" i="2" s="1"/>
  <c r="AA44" i="2"/>
  <c r="AD44" i="2" s="1"/>
  <c r="AA43" i="2"/>
  <c r="AD43" i="2" s="1"/>
  <c r="AA47" i="2"/>
  <c r="AD47" i="2" s="1"/>
  <c r="L47" i="16"/>
  <c r="N38" i="16"/>
  <c r="B79" i="16"/>
  <c r="L43" i="16"/>
  <c r="L45" i="16"/>
  <c r="L39" i="16"/>
  <c r="L48" i="16"/>
  <c r="L44" i="16"/>
  <c r="L40" i="16"/>
  <c r="L42" i="16"/>
  <c r="L49" i="16"/>
  <c r="L38" i="16"/>
  <c r="L41" i="16"/>
  <c r="L46" i="16"/>
  <c r="N38" i="15"/>
  <c r="L40" i="15"/>
  <c r="L38" i="15"/>
  <c r="L41" i="15"/>
  <c r="L39" i="15"/>
  <c r="L46" i="15"/>
  <c r="L42" i="15"/>
  <c r="L48" i="15"/>
  <c r="L49" i="15"/>
  <c r="B79" i="15"/>
  <c r="L45" i="15"/>
  <c r="L43" i="15"/>
  <c r="L47" i="15"/>
  <c r="L44" i="15"/>
  <c r="L43" i="14"/>
  <c r="L42" i="14"/>
  <c r="L40" i="14"/>
  <c r="L49" i="14"/>
  <c r="L41" i="14"/>
  <c r="L48" i="14"/>
  <c r="L46" i="14"/>
  <c r="L47" i="14"/>
  <c r="L39" i="14"/>
  <c r="L38" i="14"/>
  <c r="L45" i="14"/>
  <c r="N38" i="14"/>
  <c r="L44" i="14"/>
  <c r="B79" i="14"/>
  <c r="I21" i="15"/>
  <c r="H57" i="15"/>
  <c r="H56" i="15"/>
  <c r="H61" i="15"/>
  <c r="H55" i="15"/>
  <c r="H63" i="15"/>
  <c r="H60" i="15"/>
  <c r="H52" i="15"/>
  <c r="H62" i="15"/>
  <c r="H58" i="15"/>
  <c r="H53" i="15"/>
  <c r="H59" i="15"/>
  <c r="H54" i="15"/>
  <c r="F62" i="14"/>
  <c r="F58" i="14"/>
  <c r="F54" i="14"/>
  <c r="F61" i="14"/>
  <c r="F57" i="14"/>
  <c r="F53" i="14"/>
  <c r="F63" i="14"/>
  <c r="F59" i="14"/>
  <c r="F55" i="14"/>
  <c r="F60" i="14"/>
  <c r="F56" i="14"/>
  <c r="F52" i="14"/>
  <c r="G21" i="14"/>
  <c r="B38" i="2"/>
  <c r="B66" i="2" s="1"/>
  <c r="D38" i="2"/>
  <c r="E38" i="2"/>
  <c r="F38" i="2"/>
  <c r="G38" i="2"/>
  <c r="H38" i="2"/>
  <c r="I38" i="2"/>
  <c r="J38" i="2"/>
  <c r="B39" i="2"/>
  <c r="C39" i="2"/>
  <c r="D39" i="2"/>
  <c r="E39" i="2"/>
  <c r="F39" i="2"/>
  <c r="G39" i="2"/>
  <c r="H39" i="2"/>
  <c r="I39" i="2"/>
  <c r="J39" i="2"/>
  <c r="B40" i="2"/>
  <c r="C40" i="2"/>
  <c r="D40" i="2"/>
  <c r="E40" i="2"/>
  <c r="F40" i="2"/>
  <c r="G40" i="2"/>
  <c r="H40" i="2"/>
  <c r="I40" i="2"/>
  <c r="J40" i="2"/>
  <c r="B41" i="2"/>
  <c r="C41" i="2"/>
  <c r="D41" i="2"/>
  <c r="E41" i="2"/>
  <c r="F41" i="2"/>
  <c r="G41" i="2"/>
  <c r="H41" i="2"/>
  <c r="I41" i="2"/>
  <c r="J41" i="2"/>
  <c r="B42" i="2"/>
  <c r="C42" i="2"/>
  <c r="D42" i="2"/>
  <c r="E42" i="2"/>
  <c r="F42" i="2"/>
  <c r="G42" i="2"/>
  <c r="H42" i="2"/>
  <c r="I42" i="2"/>
  <c r="J42" i="2"/>
  <c r="B43" i="2"/>
  <c r="C43" i="2"/>
  <c r="D43" i="2"/>
  <c r="E43" i="2"/>
  <c r="F43" i="2"/>
  <c r="G43" i="2"/>
  <c r="H43" i="2"/>
  <c r="I43" i="2"/>
  <c r="J43" i="2"/>
  <c r="B44" i="2"/>
  <c r="C44" i="2"/>
  <c r="D44" i="2"/>
  <c r="E44" i="2"/>
  <c r="F44" i="2"/>
  <c r="G44" i="2"/>
  <c r="H44" i="2"/>
  <c r="I44" i="2"/>
  <c r="J44" i="2"/>
  <c r="B45" i="2"/>
  <c r="C45" i="2"/>
  <c r="D45" i="2"/>
  <c r="E45" i="2"/>
  <c r="F45" i="2"/>
  <c r="G45" i="2"/>
  <c r="H45" i="2"/>
  <c r="I45" i="2"/>
  <c r="J45" i="2"/>
  <c r="B46" i="2"/>
  <c r="C46" i="2"/>
  <c r="D46" i="2"/>
  <c r="E46" i="2"/>
  <c r="F46" i="2"/>
  <c r="G46" i="2"/>
  <c r="H46" i="2"/>
  <c r="I46" i="2"/>
  <c r="J46" i="2"/>
  <c r="B47" i="2"/>
  <c r="C47" i="2"/>
  <c r="D47" i="2"/>
  <c r="E47" i="2"/>
  <c r="F47" i="2"/>
  <c r="G47" i="2"/>
  <c r="H47" i="2"/>
  <c r="I47" i="2"/>
  <c r="J47" i="2"/>
  <c r="B48" i="2"/>
  <c r="C48" i="2"/>
  <c r="D48" i="2"/>
  <c r="E48" i="2"/>
  <c r="F48" i="2"/>
  <c r="G48" i="2"/>
  <c r="H48" i="2"/>
  <c r="I48" i="2"/>
  <c r="J48" i="2"/>
  <c r="B49" i="2"/>
  <c r="C49" i="2"/>
  <c r="D49" i="2"/>
  <c r="E49" i="2"/>
  <c r="F49" i="2"/>
  <c r="G49" i="2"/>
  <c r="H49" i="2"/>
  <c r="I49" i="2"/>
  <c r="J49" i="2"/>
  <c r="B4" i="6"/>
  <c r="B19" i="6"/>
  <c r="B21" i="6"/>
  <c r="C21" i="6" s="1"/>
  <c r="B38" i="6"/>
  <c r="C4" i="6"/>
  <c r="C19" i="6"/>
  <c r="C38" i="6"/>
  <c r="D4" i="6"/>
  <c r="D19" i="6"/>
  <c r="D38" i="6"/>
  <c r="E4" i="6"/>
  <c r="E19" i="6"/>
  <c r="E38" i="6"/>
  <c r="F4" i="6"/>
  <c r="F19" i="6"/>
  <c r="F38" i="6"/>
  <c r="G4" i="6"/>
  <c r="G19" i="6"/>
  <c r="G38" i="6"/>
  <c r="H4" i="6"/>
  <c r="H19" i="6"/>
  <c r="H38" i="6"/>
  <c r="I4" i="6"/>
  <c r="I19" i="6"/>
  <c r="I38" i="6"/>
  <c r="J4" i="6"/>
  <c r="J19" i="6"/>
  <c r="J38" i="6"/>
  <c r="B17" i="6"/>
  <c r="B39" i="6"/>
  <c r="C39" i="6"/>
  <c r="D39" i="6"/>
  <c r="E39" i="6"/>
  <c r="F39" i="6"/>
  <c r="G39" i="6"/>
  <c r="H39" i="6"/>
  <c r="I39" i="6"/>
  <c r="J39" i="6"/>
  <c r="B40" i="6"/>
  <c r="C40" i="6"/>
  <c r="D40" i="6"/>
  <c r="E40" i="6"/>
  <c r="F40" i="6"/>
  <c r="G40" i="6"/>
  <c r="H40" i="6"/>
  <c r="I40" i="6"/>
  <c r="J40" i="6"/>
  <c r="B41" i="6"/>
  <c r="C41" i="6"/>
  <c r="D41" i="6"/>
  <c r="E41" i="6"/>
  <c r="F41" i="6"/>
  <c r="H41" i="6"/>
  <c r="I41" i="6"/>
  <c r="J41" i="6"/>
  <c r="B42" i="6"/>
  <c r="C42" i="6"/>
  <c r="D42" i="6"/>
  <c r="E42" i="6"/>
  <c r="F42" i="6"/>
  <c r="G42" i="6"/>
  <c r="H42" i="6"/>
  <c r="I42" i="6"/>
  <c r="J42" i="6"/>
  <c r="B43" i="6"/>
  <c r="C43" i="6"/>
  <c r="D43" i="6"/>
  <c r="E43" i="6"/>
  <c r="F43" i="6"/>
  <c r="G43" i="6"/>
  <c r="H43" i="6"/>
  <c r="I43" i="6"/>
  <c r="J43" i="6"/>
  <c r="B44" i="6"/>
  <c r="C44" i="6"/>
  <c r="D44" i="6"/>
  <c r="E44" i="6"/>
  <c r="F44" i="6"/>
  <c r="G44" i="6"/>
  <c r="H44" i="6"/>
  <c r="I44" i="6"/>
  <c r="J44" i="6"/>
  <c r="B45" i="6"/>
  <c r="C45" i="6"/>
  <c r="D45" i="6"/>
  <c r="E45" i="6"/>
  <c r="F45" i="6"/>
  <c r="G45" i="6"/>
  <c r="H45" i="6"/>
  <c r="I45" i="6"/>
  <c r="J45" i="6"/>
  <c r="B46" i="6"/>
  <c r="C46" i="6"/>
  <c r="D46" i="6"/>
  <c r="E46" i="6"/>
  <c r="F46" i="6"/>
  <c r="G46" i="6"/>
  <c r="H46" i="6"/>
  <c r="I46" i="6"/>
  <c r="J46" i="6"/>
  <c r="B47" i="6"/>
  <c r="C47" i="6"/>
  <c r="D47" i="6"/>
  <c r="E47" i="6"/>
  <c r="F47" i="6"/>
  <c r="G47" i="6"/>
  <c r="H47" i="6"/>
  <c r="I47" i="6"/>
  <c r="J47" i="6"/>
  <c r="B48" i="6"/>
  <c r="C48" i="6"/>
  <c r="D48" i="6"/>
  <c r="E48" i="6"/>
  <c r="F48" i="6"/>
  <c r="G48" i="6"/>
  <c r="H48" i="6"/>
  <c r="I48" i="6"/>
  <c r="J48" i="6"/>
  <c r="B49" i="6"/>
  <c r="C49" i="6"/>
  <c r="D49" i="6"/>
  <c r="E49" i="6"/>
  <c r="F49" i="6"/>
  <c r="G49" i="6"/>
  <c r="H49" i="6"/>
  <c r="I49" i="6"/>
  <c r="J49"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C57" i="6" s="1"/>
  <c r="S57" i="6" s="1"/>
  <c r="D9" i="6"/>
  <c r="E9" i="6"/>
  <c r="F9" i="6"/>
  <c r="G9" i="6"/>
  <c r="H9" i="6"/>
  <c r="I9" i="6"/>
  <c r="J9" i="6"/>
  <c r="B10" i="6"/>
  <c r="C10" i="6"/>
  <c r="D10" i="6"/>
  <c r="E10" i="6"/>
  <c r="F10" i="6"/>
  <c r="G10" i="6"/>
  <c r="G58" i="6" s="1"/>
  <c r="W58" i="6" s="1"/>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C62" i="6" s="1"/>
  <c r="S62" i="6" s="1"/>
  <c r="D14" i="6"/>
  <c r="E14" i="6"/>
  <c r="F14" i="6"/>
  <c r="G14" i="6"/>
  <c r="H14" i="6"/>
  <c r="I14" i="6"/>
  <c r="J14" i="6"/>
  <c r="B15" i="6"/>
  <c r="B63" i="6" s="1"/>
  <c r="R63" i="6" s="1"/>
  <c r="C15" i="6"/>
  <c r="D15" i="6"/>
  <c r="E15" i="6"/>
  <c r="F15" i="6"/>
  <c r="G15" i="6"/>
  <c r="H15" i="6"/>
  <c r="I15" i="6"/>
  <c r="J15" i="6"/>
  <c r="B4" i="5"/>
  <c r="B19" i="5"/>
  <c r="B21" i="5"/>
  <c r="C21" i="5" s="1"/>
  <c r="D21" i="5" s="1"/>
  <c r="E21" i="5" s="1"/>
  <c r="F21" i="5" s="1"/>
  <c r="E13" i="7"/>
  <c r="C4" i="5"/>
  <c r="C19" i="5"/>
  <c r="D4" i="5"/>
  <c r="D19" i="5"/>
  <c r="E4" i="5"/>
  <c r="E19" i="5"/>
  <c r="F4" i="5"/>
  <c r="F19" i="5"/>
  <c r="G4" i="5"/>
  <c r="G19" i="5"/>
  <c r="H4" i="5"/>
  <c r="H19" i="5"/>
  <c r="I4" i="5"/>
  <c r="I19" i="5"/>
  <c r="J4" i="5"/>
  <c r="J19" i="5"/>
  <c r="B17" i="5"/>
  <c r="B5" i="5"/>
  <c r="C5" i="5"/>
  <c r="D5" i="5"/>
  <c r="E5" i="5"/>
  <c r="F5" i="5"/>
  <c r="G5" i="5"/>
  <c r="H5" i="5"/>
  <c r="I5" i="5"/>
  <c r="J5" i="5"/>
  <c r="B6" i="5"/>
  <c r="C6" i="5"/>
  <c r="D6" i="5"/>
  <c r="E6" i="5"/>
  <c r="F6" i="5"/>
  <c r="G6" i="5"/>
  <c r="H6" i="5"/>
  <c r="I6" i="5"/>
  <c r="J6" i="5"/>
  <c r="B7" i="5"/>
  <c r="C7" i="5"/>
  <c r="D7" i="5"/>
  <c r="E7" i="5"/>
  <c r="F7" i="5"/>
  <c r="G7" i="5"/>
  <c r="H7" i="5"/>
  <c r="I7" i="5"/>
  <c r="J7" i="5"/>
  <c r="B8" i="5"/>
  <c r="B56" i="5" s="1"/>
  <c r="R56" i="5" s="1"/>
  <c r="C8" i="5"/>
  <c r="D8" i="5"/>
  <c r="E8" i="5"/>
  <c r="F8" i="5"/>
  <c r="G8" i="5"/>
  <c r="H8" i="5"/>
  <c r="I8" i="5"/>
  <c r="J8" i="5"/>
  <c r="B9" i="5"/>
  <c r="C9" i="5"/>
  <c r="D9" i="5"/>
  <c r="E9" i="5"/>
  <c r="F9" i="5"/>
  <c r="G9" i="5"/>
  <c r="H9" i="5"/>
  <c r="I9" i="5"/>
  <c r="J9" i="5"/>
  <c r="B10" i="5"/>
  <c r="C10" i="5"/>
  <c r="D10" i="5"/>
  <c r="E10" i="5"/>
  <c r="F10" i="5"/>
  <c r="F58" i="5" s="1"/>
  <c r="G10" i="5"/>
  <c r="H10" i="5"/>
  <c r="I10" i="5"/>
  <c r="J10" i="5"/>
  <c r="B11" i="5"/>
  <c r="B59" i="5"/>
  <c r="R59" i="5" s="1"/>
  <c r="C11" i="5"/>
  <c r="D11" i="5"/>
  <c r="E11" i="5"/>
  <c r="F11" i="5"/>
  <c r="G11" i="5"/>
  <c r="H11" i="5"/>
  <c r="I11" i="5"/>
  <c r="J11" i="5"/>
  <c r="B12" i="5"/>
  <c r="C12" i="5"/>
  <c r="D12" i="5"/>
  <c r="E12" i="5"/>
  <c r="F12" i="5"/>
  <c r="G12" i="5"/>
  <c r="H12" i="5"/>
  <c r="I12" i="5"/>
  <c r="J12" i="5"/>
  <c r="B13" i="5"/>
  <c r="C13" i="5"/>
  <c r="D13" i="5"/>
  <c r="E13" i="5"/>
  <c r="F13" i="5"/>
  <c r="G13" i="5"/>
  <c r="H13" i="5"/>
  <c r="I13" i="5"/>
  <c r="J13" i="5"/>
  <c r="B14" i="5"/>
  <c r="C14" i="5"/>
  <c r="D14" i="5"/>
  <c r="E14" i="5"/>
  <c r="F14" i="5"/>
  <c r="G14" i="5"/>
  <c r="H14" i="5"/>
  <c r="I14" i="5"/>
  <c r="J14" i="5"/>
  <c r="B15" i="5"/>
  <c r="B63" i="5" s="1"/>
  <c r="R63" i="5" s="1"/>
  <c r="C15" i="5"/>
  <c r="D15" i="5"/>
  <c r="E15" i="5"/>
  <c r="F15" i="5"/>
  <c r="G15" i="5"/>
  <c r="H15" i="5"/>
  <c r="I15" i="5"/>
  <c r="J15" i="5"/>
  <c r="R52" i="2"/>
  <c r="R66" i="2" s="1"/>
  <c r="C21" i="2"/>
  <c r="C52" i="2" s="1"/>
  <c r="S52" i="2" s="1"/>
  <c r="S66" i="2" s="1"/>
  <c r="D21" i="2"/>
  <c r="D59" i="2" s="1"/>
  <c r="T59" i="2" s="1"/>
  <c r="T73" i="2" s="1"/>
  <c r="B53" i="2"/>
  <c r="R53" i="2" s="1"/>
  <c r="R67" i="2" s="1"/>
  <c r="D53" i="2"/>
  <c r="T53" i="2" s="1"/>
  <c r="T67" i="2" s="1"/>
  <c r="B54" i="2"/>
  <c r="R54" i="2" s="1"/>
  <c r="R68" i="2" s="1"/>
  <c r="C54" i="2"/>
  <c r="S54" i="2" s="1"/>
  <c r="S68" i="2" s="1"/>
  <c r="B55" i="2"/>
  <c r="R55" i="2" s="1"/>
  <c r="R69" i="2" s="1"/>
  <c r="C55" i="2"/>
  <c r="S55" i="2" s="1"/>
  <c r="S69" i="2" s="1"/>
  <c r="B56" i="2"/>
  <c r="R56" i="2" s="1"/>
  <c r="R70" i="2" s="1"/>
  <c r="D56" i="2"/>
  <c r="T56" i="2" s="1"/>
  <c r="T70" i="2" s="1"/>
  <c r="B57" i="2"/>
  <c r="R57" i="2" s="1"/>
  <c r="R71" i="2" s="1"/>
  <c r="C57" i="2"/>
  <c r="S57" i="2" s="1"/>
  <c r="S71" i="2" s="1"/>
  <c r="B58" i="2"/>
  <c r="R58" i="2" s="1"/>
  <c r="R72" i="2" s="1"/>
  <c r="C58" i="2"/>
  <c r="S58" i="2" s="1"/>
  <c r="S72" i="2" s="1"/>
  <c r="B59" i="2"/>
  <c r="R59" i="2" s="1"/>
  <c r="R73" i="2" s="1"/>
  <c r="C59" i="2"/>
  <c r="S59" i="2" s="1"/>
  <c r="S73" i="2" s="1"/>
  <c r="B60" i="2"/>
  <c r="R60" i="2" s="1"/>
  <c r="R74" i="2" s="1"/>
  <c r="C60" i="2"/>
  <c r="S60" i="2" s="1"/>
  <c r="S74" i="2" s="1"/>
  <c r="B61" i="2"/>
  <c r="R61" i="2" s="1"/>
  <c r="R75" i="2" s="1"/>
  <c r="C61" i="2"/>
  <c r="S61" i="2" s="1"/>
  <c r="S75" i="2" s="1"/>
  <c r="B62" i="2"/>
  <c r="R62" i="2" s="1"/>
  <c r="R76" i="2" s="1"/>
  <c r="C62" i="2"/>
  <c r="S62" i="2" s="1"/>
  <c r="S76" i="2" s="1"/>
  <c r="B63" i="2"/>
  <c r="R63" i="2" s="1"/>
  <c r="R77" i="2" s="1"/>
  <c r="D63" i="2"/>
  <c r="T63" i="2" s="1"/>
  <c r="T77" i="2" s="1"/>
  <c r="K19" i="6"/>
  <c r="K19" i="5"/>
  <c r="D97" i="6"/>
  <c r="D97" i="5"/>
  <c r="M8" i="7"/>
  <c r="M8" i="8"/>
  <c r="M8" i="1"/>
  <c r="E10" i="8"/>
  <c r="E10" i="1"/>
  <c r="E10" i="7"/>
  <c r="E11" i="8"/>
  <c r="E11" i="7"/>
  <c r="E11" i="1"/>
  <c r="N30" i="65" l="1"/>
  <c r="N26" i="65"/>
  <c r="N24" i="65"/>
  <c r="N34" i="65"/>
  <c r="N28" i="65"/>
  <c r="N32" i="65"/>
  <c r="N35" i="65"/>
  <c r="N27" i="65"/>
  <c r="N25" i="65"/>
  <c r="N31" i="65"/>
  <c r="N33" i="65"/>
  <c r="N29" i="65"/>
  <c r="B67" i="2"/>
  <c r="W72" i="6"/>
  <c r="AA45" i="30"/>
  <c r="AD45" i="30" s="1"/>
  <c r="K32" i="63" s="1"/>
  <c r="K37" i="63" s="1"/>
  <c r="S73" i="30"/>
  <c r="AA73" i="30" s="1"/>
  <c r="K42" i="30"/>
  <c r="N42" i="30" s="1"/>
  <c r="C70" i="30"/>
  <c r="K70" i="30" s="1"/>
  <c r="AA38" i="30"/>
  <c r="S66" i="30"/>
  <c r="AA66" i="30" s="1"/>
  <c r="W42" i="5"/>
  <c r="N33" i="29"/>
  <c r="N25" i="29"/>
  <c r="N32" i="29"/>
  <c r="N24" i="29"/>
  <c r="N31" i="29"/>
  <c r="N30" i="29"/>
  <c r="N29" i="29"/>
  <c r="N28" i="29"/>
  <c r="N35" i="29"/>
  <c r="N27" i="29"/>
  <c r="N34" i="29"/>
  <c r="N26" i="29"/>
  <c r="K46" i="30"/>
  <c r="N46" i="30" s="1"/>
  <c r="B74" i="30"/>
  <c r="K74" i="30" s="1"/>
  <c r="AA49" i="30"/>
  <c r="AD49" i="30" s="1"/>
  <c r="O32" i="63" s="1"/>
  <c r="O37" i="63" s="1"/>
  <c r="S77" i="30"/>
  <c r="AA77" i="30" s="1"/>
  <c r="AA42" i="30"/>
  <c r="AD42" i="30" s="1"/>
  <c r="H32" i="63" s="1"/>
  <c r="H37" i="63" s="1"/>
  <c r="S70" i="30"/>
  <c r="AA70" i="30" s="1"/>
  <c r="K39" i="30"/>
  <c r="N39" i="30" s="1"/>
  <c r="C67" i="30"/>
  <c r="K67" i="30" s="1"/>
  <c r="K43" i="30"/>
  <c r="N43" i="30" s="1"/>
  <c r="B71" i="30"/>
  <c r="K71" i="30" s="1"/>
  <c r="AA46" i="30"/>
  <c r="AD46" i="30" s="1"/>
  <c r="L32" i="63" s="1"/>
  <c r="L37" i="63" s="1"/>
  <c r="S74" i="30"/>
  <c r="AA74" i="30" s="1"/>
  <c r="AA39" i="30"/>
  <c r="AD39" i="30" s="1"/>
  <c r="E32" i="63" s="1"/>
  <c r="E37" i="63" s="1"/>
  <c r="S67" i="30"/>
  <c r="AA67" i="30" s="1"/>
  <c r="K47" i="30"/>
  <c r="N47" i="30" s="1"/>
  <c r="C75" i="30"/>
  <c r="K75" i="30" s="1"/>
  <c r="B68" i="30"/>
  <c r="K68" i="30" s="1"/>
  <c r="K40" i="30"/>
  <c r="N40" i="30" s="1"/>
  <c r="AA43" i="30"/>
  <c r="AD43" i="30" s="1"/>
  <c r="I32" i="63" s="1"/>
  <c r="I37" i="63" s="1"/>
  <c r="S71" i="30"/>
  <c r="AA71" i="30" s="1"/>
  <c r="AA47" i="30"/>
  <c r="AD47" i="30" s="1"/>
  <c r="M32" i="63" s="1"/>
  <c r="M37" i="63" s="1"/>
  <c r="S75" i="30"/>
  <c r="AA75" i="30" s="1"/>
  <c r="K44" i="30"/>
  <c r="N44" i="30" s="1"/>
  <c r="C72" i="30"/>
  <c r="K72" i="30" s="1"/>
  <c r="AA40" i="30"/>
  <c r="AD40" i="30" s="1"/>
  <c r="F32" i="63" s="1"/>
  <c r="F37" i="63" s="1"/>
  <c r="S68" i="30"/>
  <c r="AA68" i="30" s="1"/>
  <c r="B76" i="30"/>
  <c r="K76" i="30" s="1"/>
  <c r="K48" i="30"/>
  <c r="N48" i="30" s="1"/>
  <c r="B69" i="30"/>
  <c r="K69" i="30" s="1"/>
  <c r="K41" i="30"/>
  <c r="N41" i="30" s="1"/>
  <c r="AA44" i="30"/>
  <c r="AD44" i="30" s="1"/>
  <c r="J32" i="63" s="1"/>
  <c r="J37" i="63" s="1"/>
  <c r="S72" i="30"/>
  <c r="AA72" i="30" s="1"/>
  <c r="K45" i="30"/>
  <c r="N45" i="30" s="1"/>
  <c r="B73" i="30"/>
  <c r="K73" i="30" s="1"/>
  <c r="AA48" i="30"/>
  <c r="AD48" i="30" s="1"/>
  <c r="N32" i="63" s="1"/>
  <c r="N37" i="63" s="1"/>
  <c r="S76" i="30"/>
  <c r="AA76" i="30" s="1"/>
  <c r="B66" i="30"/>
  <c r="K66" i="30" s="1"/>
  <c r="K38" i="30"/>
  <c r="AA41" i="30"/>
  <c r="AD41" i="30" s="1"/>
  <c r="G32" i="63" s="1"/>
  <c r="G37" i="63" s="1"/>
  <c r="S69" i="30"/>
  <c r="AA69" i="30" s="1"/>
  <c r="B77" i="30"/>
  <c r="K77" i="30" s="1"/>
  <c r="K49" i="30"/>
  <c r="N49" i="30" s="1"/>
  <c r="R96" i="28"/>
  <c r="R99" i="28" s="1"/>
  <c r="R101" i="28" s="1"/>
  <c r="R94" i="28"/>
  <c r="B94" i="28"/>
  <c r="B96" i="28"/>
  <c r="B99" i="28" s="1"/>
  <c r="B101" i="28" s="1"/>
  <c r="N18" i="8"/>
  <c r="H18" i="8"/>
  <c r="P18" i="8"/>
  <c r="E18" i="8"/>
  <c r="J18" i="8"/>
  <c r="G18" i="8"/>
  <c r="M18" i="8"/>
  <c r="O18" i="8"/>
  <c r="L18" i="8"/>
  <c r="F18" i="8"/>
  <c r="I18" i="8"/>
  <c r="K18" i="8"/>
  <c r="R83" i="16"/>
  <c r="R88" i="16"/>
  <c r="R86" i="16"/>
  <c r="R92" i="16"/>
  <c r="R84" i="16"/>
  <c r="R87" i="16"/>
  <c r="R85" i="16"/>
  <c r="R91" i="16"/>
  <c r="R82" i="16"/>
  <c r="R93" i="16"/>
  <c r="R89" i="16"/>
  <c r="S71" i="6"/>
  <c r="AD38" i="2"/>
  <c r="R79" i="2"/>
  <c r="AB43" i="2"/>
  <c r="AB38" i="2"/>
  <c r="AA49" i="6"/>
  <c r="AD49" i="6" s="1"/>
  <c r="AA38" i="6"/>
  <c r="M25" i="1"/>
  <c r="AB46" i="2"/>
  <c r="AB40" i="2"/>
  <c r="AA40" i="6"/>
  <c r="AD40" i="6" s="1"/>
  <c r="R77" i="6"/>
  <c r="S76" i="6"/>
  <c r="AA39" i="6"/>
  <c r="AA41" i="6"/>
  <c r="AA46" i="6"/>
  <c r="B38" i="5"/>
  <c r="N29" i="5"/>
  <c r="T49" i="5"/>
  <c r="U48" i="5"/>
  <c r="V47" i="5"/>
  <c r="W46" i="5"/>
  <c r="X45" i="5"/>
  <c r="Y44" i="5"/>
  <c r="Z43" i="5"/>
  <c r="R43" i="5"/>
  <c r="S42" i="5"/>
  <c r="T41" i="5"/>
  <c r="U40" i="5"/>
  <c r="V39" i="5"/>
  <c r="W38" i="5"/>
  <c r="Y48" i="5"/>
  <c r="T45" i="5"/>
  <c r="X41" i="5"/>
  <c r="N24" i="5"/>
  <c r="Y47" i="5"/>
  <c r="S45" i="5"/>
  <c r="U43" i="5"/>
  <c r="X40" i="5"/>
  <c r="R38" i="5"/>
  <c r="T42" i="5"/>
  <c r="V40" i="5"/>
  <c r="N28" i="5"/>
  <c r="S49" i="5"/>
  <c r="T48" i="5"/>
  <c r="U47" i="5"/>
  <c r="V46" i="5"/>
  <c r="W45" i="5"/>
  <c r="X44" i="5"/>
  <c r="Y43" i="5"/>
  <c r="Z42" i="5"/>
  <c r="R42" i="5"/>
  <c r="R70" i="5" s="1"/>
  <c r="S41" i="5"/>
  <c r="T40" i="5"/>
  <c r="U39" i="5"/>
  <c r="V38" i="5"/>
  <c r="N25" i="5"/>
  <c r="R47" i="5"/>
  <c r="V43" i="5"/>
  <c r="Z39" i="5"/>
  <c r="N32" i="5"/>
  <c r="X48" i="5"/>
  <c r="Z46" i="5"/>
  <c r="T44" i="5"/>
  <c r="V42" i="5"/>
  <c r="Y39" i="5"/>
  <c r="R44" i="5"/>
  <c r="W39" i="5"/>
  <c r="N35" i="5"/>
  <c r="N27" i="5"/>
  <c r="Z49" i="5"/>
  <c r="R49" i="5"/>
  <c r="S48" i="5"/>
  <c r="T47" i="5"/>
  <c r="U46" i="5"/>
  <c r="V45" i="5"/>
  <c r="W44" i="5"/>
  <c r="X43" i="5"/>
  <c r="Y42" i="5"/>
  <c r="Z41" i="5"/>
  <c r="R41" i="5"/>
  <c r="S40" i="5"/>
  <c r="T39" i="5"/>
  <c r="U38" i="5"/>
  <c r="X49" i="5"/>
  <c r="S46" i="5"/>
  <c r="R39" i="5"/>
  <c r="W49" i="5"/>
  <c r="R46" i="5"/>
  <c r="W41" i="5"/>
  <c r="N34" i="5"/>
  <c r="N26" i="5"/>
  <c r="Y49" i="5"/>
  <c r="Z48" i="5"/>
  <c r="R48" i="5"/>
  <c r="S47" i="5"/>
  <c r="T46" i="5"/>
  <c r="U45" i="5"/>
  <c r="V44" i="5"/>
  <c r="W43" i="5"/>
  <c r="X42" i="5"/>
  <c r="Y41" i="5"/>
  <c r="Z40" i="5"/>
  <c r="R40" i="5"/>
  <c r="S39" i="5"/>
  <c r="T38" i="5"/>
  <c r="N33" i="5"/>
  <c r="Z47" i="5"/>
  <c r="U44" i="5"/>
  <c r="Y40" i="5"/>
  <c r="S38" i="5"/>
  <c r="Z38" i="5"/>
  <c r="N31" i="5"/>
  <c r="V49" i="5"/>
  <c r="W48" i="5"/>
  <c r="X47" i="5"/>
  <c r="Y46" i="5"/>
  <c r="Z45" i="5"/>
  <c r="R45" i="5"/>
  <c r="S44" i="5"/>
  <c r="T43" i="5"/>
  <c r="U42" i="5"/>
  <c r="V41" i="5"/>
  <c r="W40" i="5"/>
  <c r="X39" i="5"/>
  <c r="Y38" i="5"/>
  <c r="N30" i="5"/>
  <c r="U49" i="5"/>
  <c r="V48" i="5"/>
  <c r="W47" i="5"/>
  <c r="X46" i="5"/>
  <c r="Y45" i="5"/>
  <c r="Z44" i="5"/>
  <c r="S43" i="5"/>
  <c r="U41" i="5"/>
  <c r="X38" i="5"/>
  <c r="AA47" i="6"/>
  <c r="AA48" i="6"/>
  <c r="AD48" i="6" s="1"/>
  <c r="AA43" i="6"/>
  <c r="AD43" i="6" s="1"/>
  <c r="AA44" i="6"/>
  <c r="AD44" i="6" s="1"/>
  <c r="AA45" i="6"/>
  <c r="AD45" i="6" s="1"/>
  <c r="AA42" i="6"/>
  <c r="AB42" i="2"/>
  <c r="AB49" i="2"/>
  <c r="AB48" i="2"/>
  <c r="AB39" i="2"/>
  <c r="AB45" i="2"/>
  <c r="AB47" i="2"/>
  <c r="AB41" i="2"/>
  <c r="AB44" i="2"/>
  <c r="D63" i="5"/>
  <c r="T63" i="5" s="1"/>
  <c r="E62" i="5"/>
  <c r="U62" i="5" s="1"/>
  <c r="F61" i="5"/>
  <c r="V61" i="5" s="1"/>
  <c r="D62" i="2"/>
  <c r="T62" i="2" s="1"/>
  <c r="T76" i="2" s="1"/>
  <c r="E54" i="5"/>
  <c r="U54" i="5" s="1"/>
  <c r="F53" i="5"/>
  <c r="V53" i="5" s="1"/>
  <c r="C55" i="5"/>
  <c r="S55" i="5" s="1"/>
  <c r="C56" i="2"/>
  <c r="S56" i="2" s="1"/>
  <c r="S70" i="2" s="1"/>
  <c r="C53" i="2"/>
  <c r="S53" i="2" s="1"/>
  <c r="S67" i="2" s="1"/>
  <c r="C61" i="5"/>
  <c r="S61" i="5" s="1"/>
  <c r="B55" i="5"/>
  <c r="R55" i="5" s="1"/>
  <c r="D61" i="2"/>
  <c r="T61" i="2" s="1"/>
  <c r="T75" i="2" s="1"/>
  <c r="D58" i="2"/>
  <c r="T58" i="2" s="1"/>
  <c r="T72" i="2" s="1"/>
  <c r="V58" i="5"/>
  <c r="D52" i="5"/>
  <c r="T52" i="5" s="1"/>
  <c r="D61" i="5"/>
  <c r="T61" i="5" s="1"/>
  <c r="D52" i="2"/>
  <c r="T52" i="2" s="1"/>
  <c r="T66" i="2" s="1"/>
  <c r="B53" i="5"/>
  <c r="R53" i="5" s="1"/>
  <c r="F63" i="5"/>
  <c r="V63" i="5" s="1"/>
  <c r="D58" i="5"/>
  <c r="T58" i="5" s="1"/>
  <c r="E57" i="5"/>
  <c r="U57" i="5" s="1"/>
  <c r="F56" i="5"/>
  <c r="V56" i="5" s="1"/>
  <c r="C63" i="2"/>
  <c r="S63" i="2" s="1"/>
  <c r="S77" i="2" s="1"/>
  <c r="D60" i="2"/>
  <c r="T60" i="2" s="1"/>
  <c r="T74" i="2" s="1"/>
  <c r="D57" i="2"/>
  <c r="T57" i="2" s="1"/>
  <c r="T71" i="2" s="1"/>
  <c r="D54" i="2"/>
  <c r="T54" i="2" s="1"/>
  <c r="T68" i="2" s="1"/>
  <c r="B61" i="5"/>
  <c r="R61" i="5" s="1"/>
  <c r="D59" i="5"/>
  <c r="T59" i="5" s="1"/>
  <c r="D53" i="5"/>
  <c r="T53" i="5" s="1"/>
  <c r="T67" i="5" s="1"/>
  <c r="B52" i="5"/>
  <c r="R52" i="5" s="1"/>
  <c r="B60" i="5"/>
  <c r="R60" i="5" s="1"/>
  <c r="E58" i="5"/>
  <c r="U58" i="5" s="1"/>
  <c r="B54" i="5"/>
  <c r="R54" i="5" s="1"/>
  <c r="E63" i="5"/>
  <c r="U63" i="5" s="1"/>
  <c r="F62" i="5"/>
  <c r="V62" i="5" s="1"/>
  <c r="V76" i="5" s="1"/>
  <c r="D57" i="5"/>
  <c r="T57" i="5" s="1"/>
  <c r="B58" i="5"/>
  <c r="R58" i="5" s="1"/>
  <c r="R72" i="5" s="1"/>
  <c r="D56" i="5"/>
  <c r="T56" i="5" s="1"/>
  <c r="E55" i="5"/>
  <c r="U55" i="5" s="1"/>
  <c r="D62" i="5"/>
  <c r="T62" i="5" s="1"/>
  <c r="E61" i="5"/>
  <c r="U61" i="5" s="1"/>
  <c r="F60" i="5"/>
  <c r="V60" i="5" s="1"/>
  <c r="B57" i="5"/>
  <c r="R57" i="5" s="1"/>
  <c r="D55" i="5"/>
  <c r="T55" i="5" s="1"/>
  <c r="F54" i="5"/>
  <c r="V54" i="5" s="1"/>
  <c r="C61" i="6"/>
  <c r="S61" i="6" s="1"/>
  <c r="S75" i="6" s="1"/>
  <c r="B62" i="5"/>
  <c r="R62" i="5" s="1"/>
  <c r="D60" i="5"/>
  <c r="T60" i="5" s="1"/>
  <c r="E59" i="5"/>
  <c r="U59" i="5" s="1"/>
  <c r="D54" i="5"/>
  <c r="T54" i="5" s="1"/>
  <c r="B71" i="2"/>
  <c r="C70" i="2"/>
  <c r="H73" i="15"/>
  <c r="X59" i="15"/>
  <c r="X73" i="15" s="1"/>
  <c r="F67" i="14"/>
  <c r="V53" i="14"/>
  <c r="V67" i="14" s="1"/>
  <c r="F71" i="14"/>
  <c r="V57" i="14"/>
  <c r="V71" i="14" s="1"/>
  <c r="H72" i="15"/>
  <c r="X58" i="15"/>
  <c r="X72" i="15" s="1"/>
  <c r="H71" i="15"/>
  <c r="X57" i="15"/>
  <c r="X71" i="15" s="1"/>
  <c r="H75" i="15"/>
  <c r="X61" i="15"/>
  <c r="X75" i="15" s="1"/>
  <c r="H67" i="15"/>
  <c r="X53" i="15"/>
  <c r="X67" i="15" s="1"/>
  <c r="F66" i="14"/>
  <c r="V52" i="14"/>
  <c r="V66" i="14" s="1"/>
  <c r="F75" i="14"/>
  <c r="V61" i="14"/>
  <c r="V75" i="14" s="1"/>
  <c r="H76" i="15"/>
  <c r="X62" i="15"/>
  <c r="X76" i="15" s="1"/>
  <c r="F77" i="14"/>
  <c r="V63" i="14"/>
  <c r="V77" i="14" s="1"/>
  <c r="H70" i="15"/>
  <c r="X56" i="15"/>
  <c r="X70" i="15" s="1"/>
  <c r="F70" i="14"/>
  <c r="V56" i="14"/>
  <c r="V70" i="14" s="1"/>
  <c r="F68" i="14"/>
  <c r="V54" i="14"/>
  <c r="V68" i="14" s="1"/>
  <c r="H66" i="15"/>
  <c r="X52" i="15"/>
  <c r="X66" i="15" s="1"/>
  <c r="F72" i="14"/>
  <c r="V58" i="14"/>
  <c r="V72" i="14" s="1"/>
  <c r="F74" i="14"/>
  <c r="V60" i="14"/>
  <c r="V74" i="14" s="1"/>
  <c r="H74" i="15"/>
  <c r="X60" i="15"/>
  <c r="X74" i="15" s="1"/>
  <c r="F69" i="14"/>
  <c r="V55" i="14"/>
  <c r="V69" i="14" s="1"/>
  <c r="F76" i="14"/>
  <c r="V62" i="14"/>
  <c r="V76" i="14" s="1"/>
  <c r="H77" i="15"/>
  <c r="X63" i="15"/>
  <c r="X77" i="15" s="1"/>
  <c r="F73" i="14"/>
  <c r="V59" i="14"/>
  <c r="V73" i="14" s="1"/>
  <c r="H68" i="15"/>
  <c r="X54" i="15"/>
  <c r="X68" i="15" s="1"/>
  <c r="H69" i="15"/>
  <c r="X55" i="15"/>
  <c r="X69" i="15" s="1"/>
  <c r="C52" i="6"/>
  <c r="D21" i="6"/>
  <c r="D53" i="6" s="1"/>
  <c r="T53" i="6" s="1"/>
  <c r="T67" i="6" s="1"/>
  <c r="C60" i="6"/>
  <c r="S60" i="6" s="1"/>
  <c r="S74" i="6" s="1"/>
  <c r="C63" i="6"/>
  <c r="S63" i="6" s="1"/>
  <c r="S77" i="6" s="1"/>
  <c r="B60" i="6"/>
  <c r="R60" i="6" s="1"/>
  <c r="R74" i="6" s="1"/>
  <c r="C59" i="6"/>
  <c r="S59" i="6" s="1"/>
  <c r="S73" i="6" s="1"/>
  <c r="C54" i="6"/>
  <c r="S54" i="6" s="1"/>
  <c r="S68" i="6" s="1"/>
  <c r="C53" i="6"/>
  <c r="S53" i="6" s="1"/>
  <c r="S67" i="6" s="1"/>
  <c r="C58" i="6"/>
  <c r="S58" i="6" s="1"/>
  <c r="S72" i="6" s="1"/>
  <c r="C56" i="6"/>
  <c r="S56" i="6" s="1"/>
  <c r="S70" i="6" s="1"/>
  <c r="C55" i="6"/>
  <c r="S55" i="6" s="1"/>
  <c r="S69" i="6" s="1"/>
  <c r="N25" i="1"/>
  <c r="F25" i="1"/>
  <c r="J25" i="1"/>
  <c r="H25" i="1"/>
  <c r="G25" i="1"/>
  <c r="K25" i="1"/>
  <c r="I25" i="1"/>
  <c r="L25" i="1"/>
  <c r="O25" i="1"/>
  <c r="P25" i="1"/>
  <c r="C53" i="5"/>
  <c r="S53" i="5" s="1"/>
  <c r="F55" i="5"/>
  <c r="V55" i="5" s="1"/>
  <c r="F59" i="5"/>
  <c r="V59" i="5" s="1"/>
  <c r="F52" i="5"/>
  <c r="V52" i="5" s="1"/>
  <c r="G21" i="5"/>
  <c r="H21" i="5" s="1"/>
  <c r="B57" i="6"/>
  <c r="R57" i="6" s="1"/>
  <c r="R71" i="6" s="1"/>
  <c r="C63" i="5"/>
  <c r="S63" i="5" s="1"/>
  <c r="B53" i="6"/>
  <c r="R53" i="6" s="1"/>
  <c r="R67" i="6" s="1"/>
  <c r="C57" i="5"/>
  <c r="S57" i="5" s="1"/>
  <c r="B61" i="6"/>
  <c r="R61" i="6" s="1"/>
  <c r="R75" i="6" s="1"/>
  <c r="B56" i="6"/>
  <c r="R56" i="6" s="1"/>
  <c r="R70" i="6" s="1"/>
  <c r="C56" i="5"/>
  <c r="S56" i="5" s="1"/>
  <c r="S70" i="5" s="1"/>
  <c r="B55" i="6"/>
  <c r="R55" i="6" s="1"/>
  <c r="R69" i="6" s="1"/>
  <c r="C54" i="5"/>
  <c r="S54" i="5" s="1"/>
  <c r="C58" i="5"/>
  <c r="S58" i="5" s="1"/>
  <c r="C62" i="5"/>
  <c r="S62" i="5" s="1"/>
  <c r="C52" i="5"/>
  <c r="S52" i="5" s="1"/>
  <c r="B58" i="6"/>
  <c r="R58" i="6" s="1"/>
  <c r="R72" i="6" s="1"/>
  <c r="B62" i="6"/>
  <c r="R62" i="6" s="1"/>
  <c r="R76" i="6" s="1"/>
  <c r="B52" i="6"/>
  <c r="R52" i="6" s="1"/>
  <c r="R66" i="6" s="1"/>
  <c r="D77" i="2"/>
  <c r="C60" i="5"/>
  <c r="S60" i="5" s="1"/>
  <c r="E53" i="5"/>
  <c r="U53" i="5" s="1"/>
  <c r="E56" i="5"/>
  <c r="U56" i="5" s="1"/>
  <c r="E60" i="5"/>
  <c r="U60" i="5" s="1"/>
  <c r="E52" i="5"/>
  <c r="U52" i="5" s="1"/>
  <c r="B59" i="6"/>
  <c r="R59" i="6" s="1"/>
  <c r="R73" i="6" s="1"/>
  <c r="B54" i="6"/>
  <c r="R54" i="6" s="1"/>
  <c r="R68" i="6" s="1"/>
  <c r="C59" i="5"/>
  <c r="S59" i="5" s="1"/>
  <c r="F57" i="5"/>
  <c r="V57" i="5" s="1"/>
  <c r="B75" i="2"/>
  <c r="C74" i="2"/>
  <c r="D73" i="2"/>
  <c r="C66" i="2"/>
  <c r="D55" i="2"/>
  <c r="E21" i="2"/>
  <c r="B74" i="2"/>
  <c r="C73" i="2"/>
  <c r="C71" i="6"/>
  <c r="B73" i="2"/>
  <c r="C72" i="2"/>
  <c r="B72" i="2"/>
  <c r="C71" i="2"/>
  <c r="D70" i="2"/>
  <c r="B77" i="6"/>
  <c r="C76" i="6"/>
  <c r="C77" i="2"/>
  <c r="D76" i="2"/>
  <c r="B70" i="2"/>
  <c r="C69" i="2"/>
  <c r="B82" i="16"/>
  <c r="B91" i="16"/>
  <c r="B92" i="16"/>
  <c r="B93" i="16"/>
  <c r="B84" i="16"/>
  <c r="B89" i="16"/>
  <c r="B85" i="16"/>
  <c r="B88" i="16"/>
  <c r="B86" i="16"/>
  <c r="B87" i="16"/>
  <c r="B90" i="16"/>
  <c r="B83" i="16"/>
  <c r="C75" i="6"/>
  <c r="C67" i="6"/>
  <c r="B77" i="2"/>
  <c r="C76" i="2"/>
  <c r="D75" i="2"/>
  <c r="B69" i="2"/>
  <c r="C68" i="2"/>
  <c r="D67" i="2"/>
  <c r="B75" i="6"/>
  <c r="B67" i="6"/>
  <c r="B76" i="2"/>
  <c r="C75" i="2"/>
  <c r="D74" i="2"/>
  <c r="B68" i="2"/>
  <c r="C67" i="2"/>
  <c r="G61" i="14"/>
  <c r="G57" i="14"/>
  <c r="G53" i="14"/>
  <c r="G60" i="14"/>
  <c r="G56" i="14"/>
  <c r="G52" i="14"/>
  <c r="H21" i="14"/>
  <c r="G62" i="14"/>
  <c r="G58" i="14"/>
  <c r="G54" i="14"/>
  <c r="G59" i="14"/>
  <c r="G63" i="14"/>
  <c r="G55" i="14"/>
  <c r="J21" i="15"/>
  <c r="I56" i="15"/>
  <c r="I55" i="15"/>
  <c r="I59" i="15"/>
  <c r="I60" i="15"/>
  <c r="I54" i="15"/>
  <c r="I62" i="15"/>
  <c r="I61" i="15"/>
  <c r="I52" i="15"/>
  <c r="I58" i="15"/>
  <c r="I53" i="15"/>
  <c r="I57" i="15"/>
  <c r="I63" i="15"/>
  <c r="E48" i="5"/>
  <c r="I46" i="5"/>
  <c r="F44" i="5"/>
  <c r="F72" i="5" s="1"/>
  <c r="J42" i="5"/>
  <c r="C41" i="5"/>
  <c r="C69" i="5" s="1"/>
  <c r="G39" i="5"/>
  <c r="D49" i="5"/>
  <c r="H47" i="5"/>
  <c r="B46" i="5"/>
  <c r="B74" i="5" s="1"/>
  <c r="E44" i="5"/>
  <c r="E72" i="5" s="1"/>
  <c r="I42" i="5"/>
  <c r="F40" i="5"/>
  <c r="J38" i="5"/>
  <c r="C49" i="5"/>
  <c r="C77" i="5" s="1"/>
  <c r="G47" i="5"/>
  <c r="D45" i="5"/>
  <c r="D73" i="5" s="1"/>
  <c r="H43" i="5"/>
  <c r="B42" i="5"/>
  <c r="B70" i="5" s="1"/>
  <c r="E40" i="5"/>
  <c r="I38" i="5"/>
  <c r="F48" i="5"/>
  <c r="F76" i="5" s="1"/>
  <c r="J46" i="5"/>
  <c r="C45" i="5"/>
  <c r="G43" i="5"/>
  <c r="D41" i="5"/>
  <c r="D69" i="5" s="1"/>
  <c r="H39" i="5"/>
  <c r="C38" i="5"/>
  <c r="G38" i="5"/>
  <c r="E39" i="5"/>
  <c r="E67" i="5" s="1"/>
  <c r="I39" i="5"/>
  <c r="C40" i="5"/>
  <c r="G40" i="5"/>
  <c r="E41" i="5"/>
  <c r="E69" i="5" s="1"/>
  <c r="I41" i="5"/>
  <c r="C42" i="5"/>
  <c r="C70" i="5" s="1"/>
  <c r="G42" i="5"/>
  <c r="E43" i="5"/>
  <c r="E71" i="5" s="1"/>
  <c r="I43" i="5"/>
  <c r="C44" i="5"/>
  <c r="C72" i="5" s="1"/>
  <c r="G44" i="5"/>
  <c r="E45" i="5"/>
  <c r="E73" i="5" s="1"/>
  <c r="I45" i="5"/>
  <c r="C46" i="5"/>
  <c r="G46" i="5"/>
  <c r="E47" i="5"/>
  <c r="E75" i="5" s="1"/>
  <c r="I47" i="5"/>
  <c r="C48" i="5"/>
  <c r="C76" i="5" s="1"/>
  <c r="G48" i="5"/>
  <c r="E49" i="5"/>
  <c r="I49" i="5"/>
  <c r="D38" i="5"/>
  <c r="D66" i="5" s="1"/>
  <c r="H38" i="5"/>
  <c r="B39" i="5"/>
  <c r="F39" i="5"/>
  <c r="F67" i="5" s="1"/>
  <c r="J39" i="5"/>
  <c r="D40" i="5"/>
  <c r="D68" i="5" s="1"/>
  <c r="H40" i="5"/>
  <c r="B41" i="5"/>
  <c r="F41" i="5"/>
  <c r="J41" i="5"/>
  <c r="D42" i="5"/>
  <c r="D70" i="5" s="1"/>
  <c r="H42" i="5"/>
  <c r="B43" i="5"/>
  <c r="F43" i="5"/>
  <c r="F71" i="5" s="1"/>
  <c r="J43" i="5"/>
  <c r="D44" i="5"/>
  <c r="D72" i="5" s="1"/>
  <c r="H44" i="5"/>
  <c r="B45" i="5"/>
  <c r="F45" i="5"/>
  <c r="F73" i="5" s="1"/>
  <c r="J45" i="5"/>
  <c r="D46" i="5"/>
  <c r="D74" i="5" s="1"/>
  <c r="H46" i="5"/>
  <c r="B47" i="5"/>
  <c r="F47" i="5"/>
  <c r="F75" i="5" s="1"/>
  <c r="J47" i="5"/>
  <c r="D48" i="5"/>
  <c r="D76" i="5" s="1"/>
  <c r="H48" i="5"/>
  <c r="B49" i="5"/>
  <c r="F49" i="5"/>
  <c r="F77" i="5" s="1"/>
  <c r="J49" i="5"/>
  <c r="H49" i="5"/>
  <c r="J48" i="5"/>
  <c r="B48" i="5"/>
  <c r="D47" i="5"/>
  <c r="D75" i="5" s="1"/>
  <c r="F46" i="5"/>
  <c r="H45" i="5"/>
  <c r="J44" i="5"/>
  <c r="B44" i="5"/>
  <c r="D43" i="5"/>
  <c r="D71" i="5" s="1"/>
  <c r="F42" i="5"/>
  <c r="F70" i="5" s="1"/>
  <c r="H41" i="5"/>
  <c r="J40" i="5"/>
  <c r="B40" i="5"/>
  <c r="D39" i="5"/>
  <c r="F38" i="5"/>
  <c r="F66" i="5" s="1"/>
  <c r="G49" i="5"/>
  <c r="I48" i="5"/>
  <c r="C47" i="5"/>
  <c r="E46" i="5"/>
  <c r="G45" i="5"/>
  <c r="I44" i="5"/>
  <c r="C43" i="5"/>
  <c r="E42" i="5"/>
  <c r="E70" i="5" s="1"/>
  <c r="G41" i="5"/>
  <c r="I40" i="5"/>
  <c r="C39" i="5"/>
  <c r="E38" i="5"/>
  <c r="K43" i="2"/>
  <c r="N43" i="2" s="1"/>
  <c r="K41" i="2"/>
  <c r="N41" i="2" s="1"/>
  <c r="K49" i="2"/>
  <c r="N49" i="2" s="1"/>
  <c r="K45" i="2"/>
  <c r="N45" i="2" s="1"/>
  <c r="K40" i="2"/>
  <c r="N40" i="2" s="1"/>
  <c r="K39" i="2"/>
  <c r="N39" i="2" s="1"/>
  <c r="K48" i="2"/>
  <c r="N48" i="2" s="1"/>
  <c r="K47" i="2"/>
  <c r="N47" i="2" s="1"/>
  <c r="K44" i="2"/>
  <c r="N44" i="2" s="1"/>
  <c r="K46" i="2"/>
  <c r="N46" i="2" s="1"/>
  <c r="K42" i="2"/>
  <c r="N42" i="2" s="1"/>
  <c r="K38" i="2"/>
  <c r="K48" i="6"/>
  <c r="N48" i="6" s="1"/>
  <c r="K44" i="6"/>
  <c r="N44" i="6" s="1"/>
  <c r="K40" i="6"/>
  <c r="N40" i="6" s="1"/>
  <c r="K39" i="6"/>
  <c r="K49" i="6"/>
  <c r="N49" i="6" s="1"/>
  <c r="K45" i="6"/>
  <c r="N45" i="6" s="1"/>
  <c r="K41" i="6"/>
  <c r="N41" i="6" s="1"/>
  <c r="K46" i="6"/>
  <c r="N46" i="6" s="1"/>
  <c r="K42" i="6"/>
  <c r="N42" i="6" s="1"/>
  <c r="K38" i="6"/>
  <c r="B74" i="6"/>
  <c r="K47" i="6"/>
  <c r="N47" i="6" s="1"/>
  <c r="K43" i="6"/>
  <c r="N43" i="6" s="1"/>
  <c r="B70" i="6"/>
  <c r="B76" i="6"/>
  <c r="O45" i="18" l="1"/>
  <c r="J45" i="18"/>
  <c r="M45" i="18"/>
  <c r="P45" i="18"/>
  <c r="H45" i="18"/>
  <c r="K45" i="18"/>
  <c r="G45" i="18"/>
  <c r="L45" i="18"/>
  <c r="N45" i="18"/>
  <c r="F45" i="18"/>
  <c r="I45" i="18"/>
  <c r="D17" i="63"/>
  <c r="V66" i="5"/>
  <c r="F74" i="5"/>
  <c r="B66" i="6"/>
  <c r="D68" i="2"/>
  <c r="C75" i="5"/>
  <c r="E77" i="5"/>
  <c r="E76" i="5"/>
  <c r="V70" i="5"/>
  <c r="B66" i="5"/>
  <c r="AB47" i="30"/>
  <c r="AB39" i="30"/>
  <c r="AB40" i="30"/>
  <c r="AB46" i="30"/>
  <c r="AB38" i="30"/>
  <c r="AB44" i="30"/>
  <c r="AB45" i="30"/>
  <c r="AB43" i="30"/>
  <c r="R79" i="30"/>
  <c r="R85" i="30" s="1"/>
  <c r="AB48" i="30"/>
  <c r="AD38" i="30"/>
  <c r="D32" i="63" s="1"/>
  <c r="D37" i="63" s="1"/>
  <c r="AB42" i="30"/>
  <c r="AB49" i="30"/>
  <c r="AB41" i="30"/>
  <c r="L44" i="30"/>
  <c r="L41" i="30"/>
  <c r="B79" i="30"/>
  <c r="B86" i="30" s="1"/>
  <c r="L43" i="30"/>
  <c r="N38" i="30"/>
  <c r="L42" i="30"/>
  <c r="L49" i="30"/>
  <c r="L48" i="30"/>
  <c r="L40" i="30"/>
  <c r="L45" i="30"/>
  <c r="L47" i="30"/>
  <c r="L39" i="30"/>
  <c r="L46" i="30"/>
  <c r="L38" i="30"/>
  <c r="U74" i="5"/>
  <c r="G18" i="7"/>
  <c r="K20" i="8"/>
  <c r="L18" i="7"/>
  <c r="F18" i="7"/>
  <c r="I20" i="8"/>
  <c r="M20" i="8"/>
  <c r="K18" i="7"/>
  <c r="H20" i="8"/>
  <c r="H18" i="7"/>
  <c r="O20" i="8"/>
  <c r="L20" i="8"/>
  <c r="L25" i="8"/>
  <c r="P18" i="7"/>
  <c r="M18" i="7"/>
  <c r="P25" i="8"/>
  <c r="P20" i="8"/>
  <c r="N20" i="8"/>
  <c r="J25" i="8"/>
  <c r="N18" i="7"/>
  <c r="O18" i="7"/>
  <c r="I18" i="7"/>
  <c r="E18" i="7"/>
  <c r="J20" i="8"/>
  <c r="K25" i="8"/>
  <c r="G20" i="8"/>
  <c r="V73" i="5"/>
  <c r="O25" i="8"/>
  <c r="J18" i="7"/>
  <c r="G25" i="8"/>
  <c r="E25" i="1"/>
  <c r="R94" i="16"/>
  <c r="R96" i="16"/>
  <c r="R99" i="16" s="1"/>
  <c r="U67" i="5"/>
  <c r="V71" i="5"/>
  <c r="T76" i="5"/>
  <c r="T70" i="5"/>
  <c r="U68" i="5"/>
  <c r="T73" i="5"/>
  <c r="S76" i="5"/>
  <c r="S66" i="5"/>
  <c r="V74" i="5"/>
  <c r="N38" i="6"/>
  <c r="B79" i="6"/>
  <c r="AD38" i="6"/>
  <c r="AB38" i="6"/>
  <c r="R79" i="6"/>
  <c r="AA49" i="5"/>
  <c r="AD49" i="5" s="1"/>
  <c r="AA38" i="5"/>
  <c r="AD46" i="6"/>
  <c r="N39" i="6"/>
  <c r="N38" i="2"/>
  <c r="B79" i="2"/>
  <c r="AD47" i="6"/>
  <c r="AB43" i="6"/>
  <c r="K49" i="5"/>
  <c r="N49" i="5" s="1"/>
  <c r="S72" i="5"/>
  <c r="R66" i="5"/>
  <c r="V75" i="5"/>
  <c r="U77" i="5"/>
  <c r="R67" i="5"/>
  <c r="S75" i="5"/>
  <c r="R68" i="5"/>
  <c r="V67" i="5"/>
  <c r="T74" i="5"/>
  <c r="S71" i="5"/>
  <c r="S67" i="5"/>
  <c r="T68" i="5"/>
  <c r="U72" i="5"/>
  <c r="T75" i="5"/>
  <c r="V72" i="5"/>
  <c r="S77" i="5"/>
  <c r="V68" i="5"/>
  <c r="S68" i="5"/>
  <c r="R71" i="5"/>
  <c r="R75" i="5"/>
  <c r="V77" i="5"/>
  <c r="AD42" i="6"/>
  <c r="AD41" i="6"/>
  <c r="AD39" i="6"/>
  <c r="R69" i="5"/>
  <c r="S74" i="5"/>
  <c r="U71" i="5"/>
  <c r="T69" i="5"/>
  <c r="AA45" i="5"/>
  <c r="AD45" i="5" s="1"/>
  <c r="U76" i="5"/>
  <c r="U66" i="5"/>
  <c r="V69" i="5"/>
  <c r="AA46" i="5"/>
  <c r="AD46" i="5" s="1"/>
  <c r="AA40" i="5"/>
  <c r="AD40" i="5" s="1"/>
  <c r="AA47" i="5"/>
  <c r="AD47" i="5" s="1"/>
  <c r="AA43" i="5"/>
  <c r="AD43" i="5" s="1"/>
  <c r="U73" i="5"/>
  <c r="U75" i="5"/>
  <c r="T77" i="5"/>
  <c r="AA41" i="5"/>
  <c r="AA48" i="5"/>
  <c r="AD48" i="5" s="1"/>
  <c r="AA39" i="5"/>
  <c r="AD39" i="5" s="1"/>
  <c r="U70" i="5"/>
  <c r="R76" i="5"/>
  <c r="U69" i="5"/>
  <c r="R74" i="5"/>
  <c r="T66" i="5"/>
  <c r="S69" i="5"/>
  <c r="R77" i="5"/>
  <c r="S73" i="5"/>
  <c r="T71" i="5"/>
  <c r="T72" i="5"/>
  <c r="AA42" i="5"/>
  <c r="AD42" i="5" s="1"/>
  <c r="AB47" i="6"/>
  <c r="AB42" i="6"/>
  <c r="AB44" i="6"/>
  <c r="AB45" i="6"/>
  <c r="AB46" i="6"/>
  <c r="AB48" i="6"/>
  <c r="AB40" i="6"/>
  <c r="AB41" i="6"/>
  <c r="AB49" i="6"/>
  <c r="AB39" i="6"/>
  <c r="AA44" i="5"/>
  <c r="AD44" i="5" s="1"/>
  <c r="R73" i="5"/>
  <c r="D71" i="2"/>
  <c r="D77" i="5"/>
  <c r="C72" i="6"/>
  <c r="C73" i="6"/>
  <c r="D57" i="6"/>
  <c r="T57" i="6" s="1"/>
  <c r="T71" i="6" s="1"/>
  <c r="D67" i="5"/>
  <c r="D66" i="2"/>
  <c r="F68" i="5"/>
  <c r="E68" i="5"/>
  <c r="D72" i="2"/>
  <c r="C70" i="6"/>
  <c r="C77" i="6"/>
  <c r="E66" i="5"/>
  <c r="C68" i="6"/>
  <c r="C67" i="5"/>
  <c r="F69" i="5"/>
  <c r="C74" i="5"/>
  <c r="C66" i="5"/>
  <c r="B69" i="6"/>
  <c r="C66" i="6"/>
  <c r="S52" i="6"/>
  <c r="S66" i="6" s="1"/>
  <c r="D69" i="2"/>
  <c r="T55" i="2"/>
  <c r="T69" i="2" s="1"/>
  <c r="C71" i="5"/>
  <c r="C68" i="5"/>
  <c r="C74" i="6"/>
  <c r="I71" i="15"/>
  <c r="Y57" i="15"/>
  <c r="Y71" i="15" s="1"/>
  <c r="I73" i="15"/>
  <c r="Y59" i="15"/>
  <c r="Y73" i="15" s="1"/>
  <c r="G72" i="14"/>
  <c r="W58" i="14"/>
  <c r="W72" i="14" s="1"/>
  <c r="G75" i="14"/>
  <c r="W61" i="14"/>
  <c r="W75" i="14" s="1"/>
  <c r="I67" i="15"/>
  <c r="Y53" i="15"/>
  <c r="Y67" i="15" s="1"/>
  <c r="I69" i="15"/>
  <c r="Y55" i="15"/>
  <c r="Y69" i="15" s="1"/>
  <c r="G76" i="14"/>
  <c r="W62" i="14"/>
  <c r="W76" i="14" s="1"/>
  <c r="I72" i="15"/>
  <c r="Y58" i="15"/>
  <c r="Y72" i="15" s="1"/>
  <c r="I70" i="15"/>
  <c r="Y56" i="15"/>
  <c r="Y70" i="15" s="1"/>
  <c r="I66" i="15"/>
  <c r="Y52" i="15"/>
  <c r="Y66" i="15" s="1"/>
  <c r="G66" i="14"/>
  <c r="W52" i="14"/>
  <c r="W66" i="14" s="1"/>
  <c r="I75" i="15"/>
  <c r="Y61" i="15"/>
  <c r="Y75" i="15" s="1"/>
  <c r="G69" i="14"/>
  <c r="W55" i="14"/>
  <c r="W69" i="14" s="1"/>
  <c r="G70" i="14"/>
  <c r="W56" i="14"/>
  <c r="W70" i="14" s="1"/>
  <c r="I76" i="15"/>
  <c r="Y62" i="15"/>
  <c r="Y76" i="15" s="1"/>
  <c r="G77" i="14"/>
  <c r="W63" i="14"/>
  <c r="W77" i="14" s="1"/>
  <c r="G74" i="14"/>
  <c r="W60" i="14"/>
  <c r="W74" i="14" s="1"/>
  <c r="I68" i="15"/>
  <c r="Y54" i="15"/>
  <c r="Y68" i="15" s="1"/>
  <c r="G73" i="14"/>
  <c r="W59" i="14"/>
  <c r="W73" i="14" s="1"/>
  <c r="G67" i="14"/>
  <c r="W53" i="14"/>
  <c r="W67" i="14" s="1"/>
  <c r="I77" i="15"/>
  <c r="Y63" i="15"/>
  <c r="Y77" i="15" s="1"/>
  <c r="I74" i="15"/>
  <c r="Y60" i="15"/>
  <c r="Y74" i="15" s="1"/>
  <c r="G68" i="14"/>
  <c r="W54" i="14"/>
  <c r="W68" i="14" s="1"/>
  <c r="G71" i="14"/>
  <c r="W57" i="14"/>
  <c r="W71" i="14" s="1"/>
  <c r="D67" i="6"/>
  <c r="B71" i="6"/>
  <c r="D71" i="6"/>
  <c r="C69" i="6"/>
  <c r="D63" i="6"/>
  <c r="T63" i="6" s="1"/>
  <c r="T77" i="6" s="1"/>
  <c r="B68" i="6"/>
  <c r="D59" i="6"/>
  <c r="T59" i="6" s="1"/>
  <c r="T73" i="6" s="1"/>
  <c r="D61" i="6"/>
  <c r="T61" i="6" s="1"/>
  <c r="T75" i="6" s="1"/>
  <c r="D62" i="6"/>
  <c r="T62" i="6" s="1"/>
  <c r="T76" i="6" s="1"/>
  <c r="B72" i="6"/>
  <c r="D52" i="6"/>
  <c r="B73" i="6"/>
  <c r="D55" i="6"/>
  <c r="T55" i="6" s="1"/>
  <c r="T69" i="6" s="1"/>
  <c r="D58" i="6"/>
  <c r="T58" i="6" s="1"/>
  <c r="T72" i="6" s="1"/>
  <c r="D60" i="6"/>
  <c r="T60" i="6" s="1"/>
  <c r="T74" i="6" s="1"/>
  <c r="D56" i="6"/>
  <c r="T56" i="6" s="1"/>
  <c r="T70" i="6" s="1"/>
  <c r="E21" i="6"/>
  <c r="D54" i="6"/>
  <c r="T54" i="6" s="1"/>
  <c r="T68" i="6" s="1"/>
  <c r="H53" i="5"/>
  <c r="X53" i="5" s="1"/>
  <c r="X67" i="5" s="1"/>
  <c r="H57" i="5"/>
  <c r="X57" i="5" s="1"/>
  <c r="X71" i="5" s="1"/>
  <c r="H61" i="5"/>
  <c r="X61" i="5" s="1"/>
  <c r="X75" i="5" s="1"/>
  <c r="H52" i="5"/>
  <c r="X52" i="5" s="1"/>
  <c r="X66" i="5" s="1"/>
  <c r="I21" i="5"/>
  <c r="B96" i="16"/>
  <c r="B94" i="16"/>
  <c r="H62" i="5"/>
  <c r="X62" i="5" s="1"/>
  <c r="X76" i="5" s="1"/>
  <c r="G61" i="5"/>
  <c r="W61" i="5" s="1"/>
  <c r="W75" i="5" s="1"/>
  <c r="H60" i="5"/>
  <c r="X60" i="5" s="1"/>
  <c r="X74" i="5" s="1"/>
  <c r="G62" i="5"/>
  <c r="G63" i="5"/>
  <c r="G53" i="5"/>
  <c r="W53" i="5" s="1"/>
  <c r="W67" i="5" s="1"/>
  <c r="H54" i="5"/>
  <c r="C73" i="5"/>
  <c r="E58" i="2"/>
  <c r="E54" i="2"/>
  <c r="E52" i="2"/>
  <c r="E56" i="2"/>
  <c r="E60" i="2"/>
  <c r="E57" i="2"/>
  <c r="E61" i="2"/>
  <c r="E55" i="2"/>
  <c r="F21" i="2"/>
  <c r="E63" i="2"/>
  <c r="E53" i="2"/>
  <c r="E62" i="2"/>
  <c r="E59" i="2"/>
  <c r="H63" i="5"/>
  <c r="G59" i="5"/>
  <c r="W59" i="5" s="1"/>
  <c r="W73" i="5" s="1"/>
  <c r="H59" i="5"/>
  <c r="X59" i="5" s="1"/>
  <c r="X73" i="5" s="1"/>
  <c r="H58" i="5"/>
  <c r="G60" i="5"/>
  <c r="W60" i="5" s="1"/>
  <c r="W74" i="5" s="1"/>
  <c r="G54" i="5"/>
  <c r="H76" i="5"/>
  <c r="H56" i="5"/>
  <c r="G57" i="5"/>
  <c r="G52" i="5"/>
  <c r="W52" i="5" s="1"/>
  <c r="W66" i="5" s="1"/>
  <c r="H55" i="5"/>
  <c r="E74" i="5"/>
  <c r="G74" i="5"/>
  <c r="G56" i="5"/>
  <c r="G58" i="5"/>
  <c r="G55" i="5"/>
  <c r="W55" i="5" s="1"/>
  <c r="H60" i="14"/>
  <c r="H56" i="14"/>
  <c r="H52" i="14"/>
  <c r="I21" i="14"/>
  <c r="H63" i="14"/>
  <c r="H59" i="14"/>
  <c r="H55" i="14"/>
  <c r="H54" i="14"/>
  <c r="H61" i="14"/>
  <c r="H57" i="14"/>
  <c r="H53" i="14"/>
  <c r="H62" i="14"/>
  <c r="H58" i="14"/>
  <c r="J63" i="15"/>
  <c r="J55" i="15"/>
  <c r="J53" i="15"/>
  <c r="J52" i="15"/>
  <c r="J56" i="15"/>
  <c r="J57" i="15"/>
  <c r="J62" i="15"/>
  <c r="J59" i="15"/>
  <c r="J60" i="15"/>
  <c r="J54" i="15"/>
  <c r="J58" i="15"/>
  <c r="J61" i="15"/>
  <c r="I20" i="1"/>
  <c r="P20" i="1"/>
  <c r="M20" i="1"/>
  <c r="H20" i="1"/>
  <c r="N20" i="1"/>
  <c r="F20" i="1"/>
  <c r="J20" i="1"/>
  <c r="K20" i="1"/>
  <c r="O20" i="1"/>
  <c r="G20" i="1"/>
  <c r="L20" i="1"/>
  <c r="K42" i="5"/>
  <c r="N42" i="5" s="1"/>
  <c r="B77" i="5"/>
  <c r="K47" i="5"/>
  <c r="N47" i="5" s="1"/>
  <c r="B75" i="5"/>
  <c r="K38" i="5"/>
  <c r="K46" i="5"/>
  <c r="N46" i="5" s="1"/>
  <c r="K44" i="5"/>
  <c r="N44" i="5" s="1"/>
  <c r="B72" i="5"/>
  <c r="B73" i="5"/>
  <c r="K45" i="5"/>
  <c r="N45" i="5" s="1"/>
  <c r="B69" i="5"/>
  <c r="K41" i="5"/>
  <c r="N41" i="5" s="1"/>
  <c r="K40" i="5"/>
  <c r="N40" i="5" s="1"/>
  <c r="B68" i="5"/>
  <c r="K39" i="5"/>
  <c r="N39" i="5" s="1"/>
  <c r="B67" i="5"/>
  <c r="K48" i="5"/>
  <c r="N48" i="5" s="1"/>
  <c r="B76" i="5"/>
  <c r="K43" i="5"/>
  <c r="N43" i="5" s="1"/>
  <c r="B71" i="5"/>
  <c r="L48" i="2"/>
  <c r="L44" i="2"/>
  <c r="L40" i="2"/>
  <c r="L41" i="2"/>
  <c r="L47" i="2"/>
  <c r="L43" i="2"/>
  <c r="L39" i="2"/>
  <c r="L45" i="2"/>
  <c r="L46" i="2"/>
  <c r="L42" i="2"/>
  <c r="L38" i="2"/>
  <c r="L49" i="2"/>
  <c r="L41" i="6"/>
  <c r="L39" i="6"/>
  <c r="L38" i="6"/>
  <c r="L43" i="6"/>
  <c r="L45" i="6"/>
  <c r="L47" i="6"/>
  <c r="L42" i="6"/>
  <c r="L40" i="6"/>
  <c r="L49" i="6"/>
  <c r="L46" i="6"/>
  <c r="L48" i="6"/>
  <c r="L44" i="6"/>
  <c r="E45" i="18" l="1"/>
  <c r="G75" i="5"/>
  <c r="B82" i="30"/>
  <c r="B87" i="30"/>
  <c r="B85" i="30"/>
  <c r="R89" i="30"/>
  <c r="R92" i="30"/>
  <c r="B84" i="30"/>
  <c r="R90" i="30"/>
  <c r="R86" i="30"/>
  <c r="R91" i="30"/>
  <c r="B89" i="30"/>
  <c r="B92" i="30"/>
  <c r="R93" i="30"/>
  <c r="B91" i="30"/>
  <c r="B93" i="30"/>
  <c r="R87" i="30"/>
  <c r="R88" i="30"/>
  <c r="R82" i="30"/>
  <c r="B83" i="30"/>
  <c r="R84" i="30"/>
  <c r="R83" i="30"/>
  <c r="B90" i="30"/>
  <c r="B88" i="30"/>
  <c r="M20" i="7"/>
  <c r="J20" i="7"/>
  <c r="N20" i="7"/>
  <c r="O25" i="7"/>
  <c r="M25" i="7"/>
  <c r="L20" i="7"/>
  <c r="F25" i="8"/>
  <c r="P25" i="7"/>
  <c r="O20" i="7"/>
  <c r="I20" i="7"/>
  <c r="H25" i="8"/>
  <c r="I25" i="8"/>
  <c r="N25" i="8"/>
  <c r="K25" i="7"/>
  <c r="P20" i="7"/>
  <c r="F20" i="7"/>
  <c r="K20" i="7"/>
  <c r="I25" i="7"/>
  <c r="L25" i="7"/>
  <c r="E25" i="8"/>
  <c r="J25" i="7"/>
  <c r="G20" i="7"/>
  <c r="N25" i="7"/>
  <c r="F20" i="8"/>
  <c r="E20" i="8"/>
  <c r="H20" i="7"/>
  <c r="F25" i="7"/>
  <c r="G25" i="7"/>
  <c r="M25" i="8"/>
  <c r="AD38" i="5"/>
  <c r="AB38" i="5"/>
  <c r="R79" i="5"/>
  <c r="B79" i="5"/>
  <c r="AD41" i="5"/>
  <c r="AB44" i="5"/>
  <c r="AB40" i="5"/>
  <c r="AB48" i="5"/>
  <c r="AB49" i="5"/>
  <c r="AB45" i="5"/>
  <c r="AB39" i="5"/>
  <c r="AB47" i="5"/>
  <c r="AB46" i="5"/>
  <c r="AB41" i="5"/>
  <c r="AB42" i="5"/>
  <c r="AB43" i="5"/>
  <c r="G67" i="5"/>
  <c r="G66" i="5"/>
  <c r="H71" i="5"/>
  <c r="G70" i="5"/>
  <c r="W56" i="5"/>
  <c r="W70" i="5" s="1"/>
  <c r="E75" i="2"/>
  <c r="U61" i="2"/>
  <c r="U75" i="2" s="1"/>
  <c r="G73" i="5"/>
  <c r="H77" i="5"/>
  <c r="X63" i="5"/>
  <c r="X77" i="5" s="1"/>
  <c r="E71" i="2"/>
  <c r="U57" i="2"/>
  <c r="U71" i="2" s="1"/>
  <c r="H75" i="5"/>
  <c r="E76" i="2"/>
  <c r="U62" i="2"/>
  <c r="U76" i="2" s="1"/>
  <c r="E70" i="2"/>
  <c r="U56" i="2"/>
  <c r="U70" i="2" s="1"/>
  <c r="H68" i="5"/>
  <c r="X54" i="5"/>
  <c r="X68" i="5" s="1"/>
  <c r="D66" i="6"/>
  <c r="T52" i="6"/>
  <c r="T66" i="6" s="1"/>
  <c r="E74" i="2"/>
  <c r="U60" i="2"/>
  <c r="U74" i="2" s="1"/>
  <c r="H69" i="5"/>
  <c r="X55" i="5"/>
  <c r="X69" i="5" s="1"/>
  <c r="H72" i="5"/>
  <c r="X58" i="5"/>
  <c r="X72" i="5" s="1"/>
  <c r="E67" i="2"/>
  <c r="U53" i="2"/>
  <c r="U67" i="2" s="1"/>
  <c r="E66" i="2"/>
  <c r="U52" i="2"/>
  <c r="U66" i="2" s="1"/>
  <c r="H70" i="5"/>
  <c r="X56" i="5"/>
  <c r="X70" i="5" s="1"/>
  <c r="H66" i="5"/>
  <c r="G68" i="5"/>
  <c r="W54" i="5"/>
  <c r="W68" i="5" s="1"/>
  <c r="H74" i="5"/>
  <c r="G69" i="5"/>
  <c r="W69" i="5"/>
  <c r="E77" i="2"/>
  <c r="U63" i="2"/>
  <c r="U77" i="2" s="1"/>
  <c r="E68" i="2"/>
  <c r="U54" i="2"/>
  <c r="U68" i="2" s="1"/>
  <c r="G77" i="5"/>
  <c r="W63" i="5"/>
  <c r="W77" i="5" s="1"/>
  <c r="H67" i="5"/>
  <c r="E69" i="2"/>
  <c r="U55" i="2"/>
  <c r="U69" i="2" s="1"/>
  <c r="E73" i="2"/>
  <c r="U59" i="2"/>
  <c r="U73" i="2" s="1"/>
  <c r="G72" i="5"/>
  <c r="W58" i="5"/>
  <c r="W72" i="5" s="1"/>
  <c r="G71" i="5"/>
  <c r="W57" i="5"/>
  <c r="W71" i="5" s="1"/>
  <c r="H73" i="5"/>
  <c r="E72" i="2"/>
  <c r="U58" i="2"/>
  <c r="U72" i="2" s="1"/>
  <c r="G76" i="5"/>
  <c r="W62" i="5"/>
  <c r="W76" i="5" s="1"/>
  <c r="J73" i="15"/>
  <c r="K73" i="15" s="1"/>
  <c r="B89" i="15" s="1"/>
  <c r="Z59" i="15"/>
  <c r="Z73" i="15" s="1"/>
  <c r="AA73" i="15" s="1"/>
  <c r="R89" i="15" s="1"/>
  <c r="H72" i="14"/>
  <c r="X58" i="14"/>
  <c r="X72" i="14" s="1"/>
  <c r="H77" i="14"/>
  <c r="X63" i="14"/>
  <c r="X77" i="14" s="1"/>
  <c r="J66" i="15"/>
  <c r="K66" i="15" s="1"/>
  <c r="B82" i="15" s="1"/>
  <c r="Z52" i="15"/>
  <c r="Z66" i="15" s="1"/>
  <c r="AA66" i="15" s="1"/>
  <c r="R82" i="15" s="1"/>
  <c r="H73" i="14"/>
  <c r="X59" i="14"/>
  <c r="X73" i="14" s="1"/>
  <c r="J76" i="15"/>
  <c r="K76" i="15" s="1"/>
  <c r="B92" i="15" s="1"/>
  <c r="Z62" i="15"/>
  <c r="Z76" i="15" s="1"/>
  <c r="AA76" i="15" s="1"/>
  <c r="R92" i="15" s="1"/>
  <c r="H76" i="14"/>
  <c r="X62" i="14"/>
  <c r="X76" i="14" s="1"/>
  <c r="J75" i="15"/>
  <c r="K75" i="15" s="1"/>
  <c r="B91" i="15" s="1"/>
  <c r="Z61" i="15"/>
  <c r="Z75" i="15" s="1"/>
  <c r="AA75" i="15" s="1"/>
  <c r="R91" i="15" s="1"/>
  <c r="J74" i="15"/>
  <c r="K74" i="15" s="1"/>
  <c r="B90" i="15" s="1"/>
  <c r="Z60" i="15"/>
  <c r="Z74" i="15" s="1"/>
  <c r="AA74" i="15" s="1"/>
  <c r="R90" i="15" s="1"/>
  <c r="J71" i="15"/>
  <c r="K71" i="15" s="1"/>
  <c r="B87" i="15" s="1"/>
  <c r="Z57" i="15"/>
  <c r="Z71" i="15" s="1"/>
  <c r="AA71" i="15" s="1"/>
  <c r="R87" i="15" s="1"/>
  <c r="H67" i="14"/>
  <c r="X53" i="14"/>
  <c r="X67" i="14" s="1"/>
  <c r="H66" i="14"/>
  <c r="X52" i="14"/>
  <c r="X66" i="14" s="1"/>
  <c r="H75" i="14"/>
  <c r="X61" i="14"/>
  <c r="X75" i="14" s="1"/>
  <c r="J77" i="15"/>
  <c r="K77" i="15" s="1"/>
  <c r="B93" i="15" s="1"/>
  <c r="Z63" i="15"/>
  <c r="Z77" i="15" s="1"/>
  <c r="AA77" i="15" s="1"/>
  <c r="R93" i="15" s="1"/>
  <c r="J70" i="15"/>
  <c r="K70" i="15" s="1"/>
  <c r="B86" i="15" s="1"/>
  <c r="Z56" i="15"/>
  <c r="Z70" i="15" s="1"/>
  <c r="AA70" i="15" s="1"/>
  <c r="R86" i="15" s="1"/>
  <c r="H71" i="14"/>
  <c r="X57" i="14"/>
  <c r="X71" i="14" s="1"/>
  <c r="H70" i="14"/>
  <c r="X56" i="14"/>
  <c r="X70" i="14" s="1"/>
  <c r="J72" i="15"/>
  <c r="K72" i="15" s="1"/>
  <c r="B88" i="15" s="1"/>
  <c r="Z58" i="15"/>
  <c r="Z72" i="15" s="1"/>
  <c r="AA72" i="15" s="1"/>
  <c r="R88" i="15" s="1"/>
  <c r="J67" i="15"/>
  <c r="K67" i="15" s="1"/>
  <c r="B83" i="15" s="1"/>
  <c r="Z53" i="15"/>
  <c r="Z67" i="15" s="1"/>
  <c r="AA67" i="15" s="1"/>
  <c r="R83" i="15" s="1"/>
  <c r="H68" i="14"/>
  <c r="X54" i="14"/>
  <c r="X68" i="14" s="1"/>
  <c r="H74" i="14"/>
  <c r="X60" i="14"/>
  <c r="X74" i="14" s="1"/>
  <c r="J68" i="15"/>
  <c r="K68" i="15" s="1"/>
  <c r="B84" i="15" s="1"/>
  <c r="Z54" i="15"/>
  <c r="Z68" i="15" s="1"/>
  <c r="AA68" i="15" s="1"/>
  <c r="R84" i="15" s="1"/>
  <c r="J69" i="15"/>
  <c r="Z55" i="15"/>
  <c r="Z69" i="15" s="1"/>
  <c r="AA69" i="15" s="1"/>
  <c r="R85" i="15" s="1"/>
  <c r="H69" i="14"/>
  <c r="X55" i="14"/>
  <c r="X69" i="14" s="1"/>
  <c r="B99" i="16"/>
  <c r="R101" i="16"/>
  <c r="D70" i="6"/>
  <c r="D76" i="6"/>
  <c r="D74" i="6"/>
  <c r="D75" i="6"/>
  <c r="D72" i="6"/>
  <c r="D73" i="6"/>
  <c r="D69" i="6"/>
  <c r="D77" i="6"/>
  <c r="D68" i="6"/>
  <c r="E63" i="6"/>
  <c r="U63" i="6" s="1"/>
  <c r="U77" i="6" s="1"/>
  <c r="E55" i="6"/>
  <c r="U55" i="6" s="1"/>
  <c r="U69" i="6" s="1"/>
  <c r="E56" i="6"/>
  <c r="U56" i="6" s="1"/>
  <c r="U70" i="6" s="1"/>
  <c r="E60" i="6"/>
  <c r="U60" i="6" s="1"/>
  <c r="U74" i="6" s="1"/>
  <c r="E59" i="6"/>
  <c r="U59" i="6" s="1"/>
  <c r="U73" i="6" s="1"/>
  <c r="E57" i="6"/>
  <c r="U57" i="6" s="1"/>
  <c r="U71" i="6" s="1"/>
  <c r="E52" i="6"/>
  <c r="E62" i="6"/>
  <c r="U62" i="6" s="1"/>
  <c r="U76" i="6" s="1"/>
  <c r="E54" i="6"/>
  <c r="U54" i="6" s="1"/>
  <c r="U68" i="6" s="1"/>
  <c r="E58" i="6"/>
  <c r="U58" i="6" s="1"/>
  <c r="U72" i="6" s="1"/>
  <c r="E53" i="6"/>
  <c r="U53" i="6" s="1"/>
  <c r="U67" i="6" s="1"/>
  <c r="F21" i="6"/>
  <c r="E61" i="6"/>
  <c r="U61" i="6" s="1"/>
  <c r="U75" i="6" s="1"/>
  <c r="J21" i="5"/>
  <c r="I63" i="5"/>
  <c r="I54" i="5"/>
  <c r="I62" i="5"/>
  <c r="I55" i="5"/>
  <c r="I57" i="5"/>
  <c r="I56" i="5"/>
  <c r="I58" i="5"/>
  <c r="I60" i="5"/>
  <c r="I52" i="5"/>
  <c r="I59" i="5"/>
  <c r="I53" i="5"/>
  <c r="I61" i="5"/>
  <c r="G21" i="2"/>
  <c r="F57" i="2"/>
  <c r="F53" i="2"/>
  <c r="F61" i="2"/>
  <c r="F59" i="2"/>
  <c r="F60" i="2"/>
  <c r="F63" i="2"/>
  <c r="F58" i="2"/>
  <c r="F62" i="2"/>
  <c r="F55" i="2"/>
  <c r="F56" i="2"/>
  <c r="F52" i="2"/>
  <c r="F54" i="2"/>
  <c r="I63" i="14"/>
  <c r="I59" i="14"/>
  <c r="I55" i="14"/>
  <c r="I62" i="14"/>
  <c r="I58" i="14"/>
  <c r="I54" i="14"/>
  <c r="I61" i="14"/>
  <c r="I57" i="14"/>
  <c r="I53" i="14"/>
  <c r="I60" i="14"/>
  <c r="I56" i="14"/>
  <c r="J21" i="14"/>
  <c r="I52" i="14"/>
  <c r="E20" i="1"/>
  <c r="L47" i="5"/>
  <c r="L43" i="5"/>
  <c r="L39" i="5"/>
  <c r="N38" i="5"/>
  <c r="L46" i="5"/>
  <c r="L42" i="5"/>
  <c r="L38" i="5"/>
  <c r="L44" i="5"/>
  <c r="L41" i="5"/>
  <c r="L48" i="5"/>
  <c r="L49" i="5"/>
  <c r="L40" i="5"/>
  <c r="L45" i="5"/>
  <c r="B94" i="30" l="1"/>
  <c r="B96" i="30"/>
  <c r="B99" i="30" s="1"/>
  <c r="B101" i="30" s="1"/>
  <c r="G26" i="9"/>
  <c r="J26" i="9"/>
  <c r="R96" i="30"/>
  <c r="R99" i="30" s="1"/>
  <c r="R101" i="30" s="1"/>
  <c r="R94" i="30"/>
  <c r="L26" i="9"/>
  <c r="P26" i="9"/>
  <c r="K26" i="9"/>
  <c r="O26" i="9"/>
  <c r="N26" i="9"/>
  <c r="M26" i="9"/>
  <c r="F26" i="9"/>
  <c r="I26" i="9"/>
  <c r="H25" i="7"/>
  <c r="E20" i="7"/>
  <c r="E25" i="7"/>
  <c r="R96" i="15"/>
  <c r="R99" i="15" s="1"/>
  <c r="R94" i="15"/>
  <c r="F76" i="2"/>
  <c r="V62" i="2"/>
  <c r="V76" i="2" s="1"/>
  <c r="I71" i="5"/>
  <c r="Y57" i="5"/>
  <c r="Y71" i="5" s="1"/>
  <c r="F67" i="2"/>
  <c r="V53" i="2"/>
  <c r="V67" i="2" s="1"/>
  <c r="F69" i="2"/>
  <c r="V55" i="2"/>
  <c r="V69" i="2" s="1"/>
  <c r="F72" i="2"/>
  <c r="V58" i="2"/>
  <c r="V72" i="2" s="1"/>
  <c r="I75" i="5"/>
  <c r="Y61" i="5"/>
  <c r="Y75" i="5" s="1"/>
  <c r="I69" i="5"/>
  <c r="Y55" i="5"/>
  <c r="Y69" i="5" s="1"/>
  <c r="I72" i="5"/>
  <c r="Y58" i="5"/>
  <c r="Y72" i="5" s="1"/>
  <c r="F71" i="2"/>
  <c r="V57" i="2"/>
  <c r="V71" i="2" s="1"/>
  <c r="I70" i="5"/>
  <c r="Y56" i="5"/>
  <c r="Y70" i="5" s="1"/>
  <c r="F77" i="2"/>
  <c r="V63" i="2"/>
  <c r="V77" i="2" s="1"/>
  <c r="I67" i="5"/>
  <c r="Y53" i="5"/>
  <c r="Y67" i="5" s="1"/>
  <c r="I76" i="5"/>
  <c r="Y62" i="5"/>
  <c r="Y76" i="5" s="1"/>
  <c r="K69" i="15"/>
  <c r="B85" i="15" s="1"/>
  <c r="B94" i="15" s="1"/>
  <c r="F70" i="2"/>
  <c r="V56" i="2"/>
  <c r="V70" i="2" s="1"/>
  <c r="F74" i="2"/>
  <c r="V60" i="2"/>
  <c r="V74" i="2" s="1"/>
  <c r="F68" i="2"/>
  <c r="V54" i="2"/>
  <c r="V68" i="2" s="1"/>
  <c r="F73" i="2"/>
  <c r="V59" i="2"/>
  <c r="V73" i="2" s="1"/>
  <c r="I66" i="5"/>
  <c r="Y52" i="5"/>
  <c r="Y66" i="5" s="1"/>
  <c r="I77" i="5"/>
  <c r="Y63" i="5"/>
  <c r="Y77" i="5" s="1"/>
  <c r="E66" i="6"/>
  <c r="U52" i="6"/>
  <c r="U66" i="6" s="1"/>
  <c r="I73" i="5"/>
  <c r="Y59" i="5"/>
  <c r="Y73" i="5" s="1"/>
  <c r="I68" i="5"/>
  <c r="Y54" i="5"/>
  <c r="Y68" i="5" s="1"/>
  <c r="F66" i="2"/>
  <c r="V52" i="2"/>
  <c r="V66" i="2" s="1"/>
  <c r="F75" i="2"/>
  <c r="V61" i="2"/>
  <c r="V75" i="2" s="1"/>
  <c r="I74" i="5"/>
  <c r="Y60" i="5"/>
  <c r="Y74" i="5" s="1"/>
  <c r="I72" i="14"/>
  <c r="Y58" i="14"/>
  <c r="Y72" i="14" s="1"/>
  <c r="I71" i="14"/>
  <c r="Y57" i="14"/>
  <c r="Y71" i="14" s="1"/>
  <c r="I76" i="14"/>
  <c r="Y62" i="14"/>
  <c r="Y76" i="14" s="1"/>
  <c r="I75" i="14"/>
  <c r="Y61" i="14"/>
  <c r="Y75" i="14" s="1"/>
  <c r="I68" i="14"/>
  <c r="Y54" i="14"/>
  <c r="Y68" i="14" s="1"/>
  <c r="I66" i="14"/>
  <c r="Y52" i="14"/>
  <c r="Y66" i="14" s="1"/>
  <c r="I70" i="14"/>
  <c r="Y56" i="14"/>
  <c r="Y70" i="14" s="1"/>
  <c r="I69" i="14"/>
  <c r="Y55" i="14"/>
  <c r="Y69" i="14" s="1"/>
  <c r="I73" i="14"/>
  <c r="Y59" i="14"/>
  <c r="Y73" i="14" s="1"/>
  <c r="I74" i="14"/>
  <c r="Y60" i="14"/>
  <c r="Y74" i="14" s="1"/>
  <c r="I67" i="14"/>
  <c r="Y53" i="14"/>
  <c r="Y67" i="14" s="1"/>
  <c r="I77" i="14"/>
  <c r="Y63" i="14"/>
  <c r="Y77" i="14" s="1"/>
  <c r="B101" i="16"/>
  <c r="E76" i="6"/>
  <c r="E71" i="6"/>
  <c r="E75" i="6"/>
  <c r="E73" i="6"/>
  <c r="F55" i="6"/>
  <c r="V55" i="6" s="1"/>
  <c r="V69" i="6" s="1"/>
  <c r="F56" i="6"/>
  <c r="V56" i="6" s="1"/>
  <c r="V70" i="6" s="1"/>
  <c r="F53" i="6"/>
  <c r="V53" i="6" s="1"/>
  <c r="V67" i="6" s="1"/>
  <c r="F61" i="6"/>
  <c r="V61" i="6" s="1"/>
  <c r="V75" i="6" s="1"/>
  <c r="F63" i="6"/>
  <c r="V63" i="6" s="1"/>
  <c r="V77" i="6" s="1"/>
  <c r="F57" i="6"/>
  <c r="V57" i="6" s="1"/>
  <c r="V71" i="6" s="1"/>
  <c r="F60" i="6"/>
  <c r="V60" i="6" s="1"/>
  <c r="V74" i="6" s="1"/>
  <c r="F59" i="6"/>
  <c r="V59" i="6" s="1"/>
  <c r="V73" i="6" s="1"/>
  <c r="F54" i="6"/>
  <c r="V54" i="6" s="1"/>
  <c r="V68" i="6" s="1"/>
  <c r="F58" i="6"/>
  <c r="V58" i="6" s="1"/>
  <c r="V72" i="6" s="1"/>
  <c r="F62" i="6"/>
  <c r="V62" i="6" s="1"/>
  <c r="V76" i="6" s="1"/>
  <c r="G21" i="6"/>
  <c r="F52" i="6"/>
  <c r="E74" i="6"/>
  <c r="E67" i="6"/>
  <c r="E70" i="6"/>
  <c r="E72" i="6"/>
  <c r="E69" i="6"/>
  <c r="E68" i="6"/>
  <c r="E77" i="6"/>
  <c r="K21" i="9"/>
  <c r="G21" i="9"/>
  <c r="J55" i="5"/>
  <c r="J59" i="5"/>
  <c r="J52" i="5"/>
  <c r="J56" i="5"/>
  <c r="J62" i="5"/>
  <c r="J53" i="5"/>
  <c r="J63" i="5"/>
  <c r="J58" i="5"/>
  <c r="J61" i="5"/>
  <c r="J57" i="5"/>
  <c r="J54" i="5"/>
  <c r="J60" i="5"/>
  <c r="P21" i="9"/>
  <c r="O21" i="9"/>
  <c r="L21" i="9"/>
  <c r="F21" i="9"/>
  <c r="I21" i="9"/>
  <c r="H21" i="9"/>
  <c r="J21" i="9"/>
  <c r="N21" i="9"/>
  <c r="G56" i="2"/>
  <c r="H21" i="2"/>
  <c r="G60" i="2"/>
  <c r="G61" i="2"/>
  <c r="G62" i="2"/>
  <c r="G58" i="2"/>
  <c r="G59" i="2"/>
  <c r="G63" i="2"/>
  <c r="G57" i="2"/>
  <c r="G55" i="2"/>
  <c r="G54" i="2"/>
  <c r="W54" i="2" s="1"/>
  <c r="W68" i="2" s="1"/>
  <c r="G52" i="2"/>
  <c r="W52" i="2" s="1"/>
  <c r="G53" i="2"/>
  <c r="M21" i="9"/>
  <c r="J62" i="14"/>
  <c r="J58" i="14"/>
  <c r="J54" i="14"/>
  <c r="J61" i="14"/>
  <c r="J57" i="14"/>
  <c r="J53" i="14"/>
  <c r="J63" i="14"/>
  <c r="J60" i="14"/>
  <c r="J56" i="14"/>
  <c r="J52" i="14"/>
  <c r="J59" i="14"/>
  <c r="J55" i="14"/>
  <c r="D33" i="63" l="1"/>
  <c r="I47" i="18"/>
  <c r="G47" i="18"/>
  <c r="O47" i="18"/>
  <c r="K47" i="18"/>
  <c r="M47" i="18"/>
  <c r="P47" i="18"/>
  <c r="N47" i="18"/>
  <c r="L47" i="18"/>
  <c r="J47" i="18"/>
  <c r="F47" i="18"/>
  <c r="H26" i="9"/>
  <c r="E26" i="9"/>
  <c r="J72" i="5"/>
  <c r="K72" i="5" s="1"/>
  <c r="B88" i="5" s="1"/>
  <c r="Z58" i="5"/>
  <c r="Z72" i="5" s="1"/>
  <c r="AA72" i="5" s="1"/>
  <c r="R88" i="5" s="1"/>
  <c r="G74" i="2"/>
  <c r="W60" i="2"/>
  <c r="W74" i="2" s="1"/>
  <c r="G69" i="2"/>
  <c r="W55" i="2"/>
  <c r="W69" i="2" s="1"/>
  <c r="J67" i="5"/>
  <c r="K67" i="5" s="1"/>
  <c r="B83" i="5" s="1"/>
  <c r="Z53" i="5"/>
  <c r="Z67" i="5" s="1"/>
  <c r="AA67" i="5" s="1"/>
  <c r="F66" i="6"/>
  <c r="V52" i="6"/>
  <c r="V66" i="6" s="1"/>
  <c r="G68" i="2"/>
  <c r="J77" i="5"/>
  <c r="K77" i="5" s="1"/>
  <c r="B93" i="5" s="1"/>
  <c r="Z63" i="5"/>
  <c r="Z77" i="5" s="1"/>
  <c r="AA77" i="5" s="1"/>
  <c r="R93" i="5" s="1"/>
  <c r="G71" i="2"/>
  <c r="W57" i="2"/>
  <c r="W71" i="2" s="1"/>
  <c r="G70" i="2"/>
  <c r="W56" i="2"/>
  <c r="W70" i="2" s="1"/>
  <c r="J76" i="5"/>
  <c r="K76" i="5" s="1"/>
  <c r="B92" i="5" s="1"/>
  <c r="Z62" i="5"/>
  <c r="Z76" i="5" s="1"/>
  <c r="AA76" i="5" s="1"/>
  <c r="G66" i="2"/>
  <c r="W66" i="2"/>
  <c r="G77" i="2"/>
  <c r="W63" i="2"/>
  <c r="W77" i="2" s="1"/>
  <c r="J74" i="5"/>
  <c r="K74" i="5" s="1"/>
  <c r="B90" i="5" s="1"/>
  <c r="Z60" i="5"/>
  <c r="Z74" i="5" s="1"/>
  <c r="AA74" i="5" s="1"/>
  <c r="J70" i="5"/>
  <c r="K70" i="5" s="1"/>
  <c r="B86" i="5" s="1"/>
  <c r="Z56" i="5"/>
  <c r="Z70" i="5" s="1"/>
  <c r="AA70" i="5" s="1"/>
  <c r="R86" i="5" s="1"/>
  <c r="B96" i="15"/>
  <c r="B99" i="15" s="1"/>
  <c r="G73" i="2"/>
  <c r="W59" i="2"/>
  <c r="W73" i="2" s="1"/>
  <c r="J66" i="5"/>
  <c r="K66" i="5" s="1"/>
  <c r="B82" i="5" s="1"/>
  <c r="Z52" i="5"/>
  <c r="Z66" i="5" s="1"/>
  <c r="AA66" i="5" s="1"/>
  <c r="R82" i="5" s="1"/>
  <c r="G72" i="2"/>
  <c r="W58" i="2"/>
  <c r="W72" i="2" s="1"/>
  <c r="J71" i="5"/>
  <c r="K71" i="5" s="1"/>
  <c r="B87" i="5" s="1"/>
  <c r="Z57" i="5"/>
  <c r="Z71" i="5" s="1"/>
  <c r="AA71" i="5" s="1"/>
  <c r="J73" i="5"/>
  <c r="K73" i="5" s="1"/>
  <c r="B89" i="5" s="1"/>
  <c r="Z59" i="5"/>
  <c r="Z73" i="5" s="1"/>
  <c r="AA73" i="5" s="1"/>
  <c r="G75" i="2"/>
  <c r="W61" i="2"/>
  <c r="W75" i="2" s="1"/>
  <c r="J68" i="5"/>
  <c r="K68" i="5" s="1"/>
  <c r="B84" i="5" s="1"/>
  <c r="Z54" i="5"/>
  <c r="Z68" i="5" s="1"/>
  <c r="AA68" i="5" s="1"/>
  <c r="G67" i="2"/>
  <c r="W53" i="2"/>
  <c r="W67" i="2" s="1"/>
  <c r="G76" i="2"/>
  <c r="W62" i="2"/>
  <c r="W76" i="2" s="1"/>
  <c r="J75" i="5"/>
  <c r="K75" i="5" s="1"/>
  <c r="B91" i="5" s="1"/>
  <c r="Z61" i="5"/>
  <c r="Z75" i="5" s="1"/>
  <c r="AA75" i="5" s="1"/>
  <c r="R91" i="5" s="1"/>
  <c r="J69" i="5"/>
  <c r="K69" i="5" s="1"/>
  <c r="B85" i="5" s="1"/>
  <c r="Z55" i="5"/>
  <c r="Z69" i="5" s="1"/>
  <c r="AA69" i="5" s="1"/>
  <c r="R85" i="5" s="1"/>
  <c r="J70" i="14"/>
  <c r="K70" i="14" s="1"/>
  <c r="B86" i="14" s="1"/>
  <c r="Z56" i="14"/>
  <c r="Z70" i="14" s="1"/>
  <c r="AA70" i="14" s="1"/>
  <c r="R86" i="14" s="1"/>
  <c r="J74" i="14"/>
  <c r="K74" i="14" s="1"/>
  <c r="B90" i="14" s="1"/>
  <c r="Z60" i="14"/>
  <c r="Z74" i="14" s="1"/>
  <c r="AA74" i="14" s="1"/>
  <c r="R90" i="14" s="1"/>
  <c r="J72" i="14"/>
  <c r="K72" i="14" s="1"/>
  <c r="B88" i="14" s="1"/>
  <c r="Z58" i="14"/>
  <c r="Z72" i="14" s="1"/>
  <c r="AA72" i="14" s="1"/>
  <c r="R88" i="14" s="1"/>
  <c r="J67" i="14"/>
  <c r="Z53" i="14"/>
  <c r="Z67" i="14" s="1"/>
  <c r="AA67" i="14" s="1"/>
  <c r="R83" i="14" s="1"/>
  <c r="J68" i="14"/>
  <c r="Z54" i="14"/>
  <c r="Z68" i="14" s="1"/>
  <c r="AA68" i="14" s="1"/>
  <c r="R84" i="14" s="1"/>
  <c r="J77" i="14"/>
  <c r="Z63" i="14"/>
  <c r="Z77" i="14" s="1"/>
  <c r="AA77" i="14" s="1"/>
  <c r="R93" i="14" s="1"/>
  <c r="J71" i="14"/>
  <c r="K71" i="14" s="1"/>
  <c r="B87" i="14" s="1"/>
  <c r="Z57" i="14"/>
  <c r="Z71" i="14" s="1"/>
  <c r="AA71" i="14" s="1"/>
  <c r="R87" i="14" s="1"/>
  <c r="J73" i="14"/>
  <c r="Z59" i="14"/>
  <c r="Z73" i="14" s="1"/>
  <c r="AA73" i="14" s="1"/>
  <c r="R89" i="14" s="1"/>
  <c r="J66" i="14"/>
  <c r="K66" i="14" s="1"/>
  <c r="B82" i="14" s="1"/>
  <c r="Z52" i="14"/>
  <c r="Z66" i="14" s="1"/>
  <c r="AA66" i="14" s="1"/>
  <c r="R82" i="14" s="1"/>
  <c r="J76" i="14"/>
  <c r="K76" i="14" s="1"/>
  <c r="B92" i="14" s="1"/>
  <c r="Z62" i="14"/>
  <c r="Z76" i="14" s="1"/>
  <c r="AA76" i="14" s="1"/>
  <c r="R92" i="14" s="1"/>
  <c r="J69" i="14"/>
  <c r="K69" i="14" s="1"/>
  <c r="B85" i="14" s="1"/>
  <c r="Z55" i="14"/>
  <c r="Z69" i="14" s="1"/>
  <c r="AA69" i="14" s="1"/>
  <c r="R85" i="14" s="1"/>
  <c r="J75" i="14"/>
  <c r="K75" i="14" s="1"/>
  <c r="B91" i="14" s="1"/>
  <c r="Z61" i="14"/>
  <c r="Z75" i="14" s="1"/>
  <c r="AA75" i="14" s="1"/>
  <c r="R91" i="14" s="1"/>
  <c r="F68" i="6"/>
  <c r="F69" i="6"/>
  <c r="F73" i="6"/>
  <c r="F70" i="6"/>
  <c r="F74" i="6"/>
  <c r="F71" i="6"/>
  <c r="F77" i="6"/>
  <c r="G53" i="6"/>
  <c r="W53" i="6" s="1"/>
  <c r="W67" i="6" s="1"/>
  <c r="G57" i="6"/>
  <c r="W57" i="6" s="1"/>
  <c r="W71" i="6" s="1"/>
  <c r="G63" i="6"/>
  <c r="W63" i="6" s="1"/>
  <c r="W77" i="6" s="1"/>
  <c r="G61" i="6"/>
  <c r="W61" i="6" s="1"/>
  <c r="W75" i="6" s="1"/>
  <c r="G55" i="6"/>
  <c r="W55" i="6" s="1"/>
  <c r="W69" i="6" s="1"/>
  <c r="H21" i="6"/>
  <c r="G52" i="6"/>
  <c r="G62" i="6"/>
  <c r="W62" i="6" s="1"/>
  <c r="W76" i="6" s="1"/>
  <c r="G60" i="6"/>
  <c r="W60" i="6" s="1"/>
  <c r="W74" i="6" s="1"/>
  <c r="G54" i="6"/>
  <c r="W54" i="6" s="1"/>
  <c r="W68" i="6" s="1"/>
  <c r="G56" i="6"/>
  <c r="G59" i="6"/>
  <c r="W59" i="6" s="1"/>
  <c r="W73" i="6" s="1"/>
  <c r="F75" i="6"/>
  <c r="F76" i="6"/>
  <c r="F67" i="6"/>
  <c r="F72" i="6"/>
  <c r="E21" i="9"/>
  <c r="H55" i="2"/>
  <c r="I21" i="2"/>
  <c r="H59" i="2"/>
  <c r="H60" i="2"/>
  <c r="H61" i="2"/>
  <c r="H62" i="2"/>
  <c r="H63" i="2"/>
  <c r="H58" i="2"/>
  <c r="H56" i="2"/>
  <c r="H57" i="2"/>
  <c r="H53" i="2"/>
  <c r="H52" i="2"/>
  <c r="H54" i="2"/>
  <c r="G54" i="18" l="1"/>
  <c r="D38" i="63"/>
  <c r="E55" i="18" s="1"/>
  <c r="D8" i="63"/>
  <c r="E22" i="18" s="1"/>
  <c r="I54" i="18"/>
  <c r="E52" i="18"/>
  <c r="E47" i="18" s="1"/>
  <c r="W56" i="6"/>
  <c r="W70" i="6" s="1"/>
  <c r="G70" i="6"/>
  <c r="M54" i="18"/>
  <c r="K54" i="18"/>
  <c r="P54" i="18"/>
  <c r="N54" i="18"/>
  <c r="O54" i="18"/>
  <c r="L54" i="18"/>
  <c r="J54" i="18"/>
  <c r="H47" i="18"/>
  <c r="F54" i="18"/>
  <c r="R94" i="14"/>
  <c r="R96" i="14"/>
  <c r="R99" i="14" s="1"/>
  <c r="B96" i="5"/>
  <c r="B99" i="5" s="1"/>
  <c r="R83" i="5"/>
  <c r="R92" i="5"/>
  <c r="R90" i="5"/>
  <c r="R84" i="5"/>
  <c r="R89" i="5"/>
  <c r="R87" i="5"/>
  <c r="B94" i="5"/>
  <c r="R101" i="15"/>
  <c r="H66" i="2"/>
  <c r="X52" i="2"/>
  <c r="X66" i="2" s="1"/>
  <c r="H74" i="2"/>
  <c r="X60" i="2"/>
  <c r="X74" i="2" s="1"/>
  <c r="H75" i="2"/>
  <c r="X61" i="2"/>
  <c r="X75" i="2" s="1"/>
  <c r="H67" i="2"/>
  <c r="X53" i="2"/>
  <c r="X67" i="2" s="1"/>
  <c r="H73" i="2"/>
  <c r="X59" i="2"/>
  <c r="X73" i="2" s="1"/>
  <c r="B101" i="15"/>
  <c r="H76" i="2"/>
  <c r="X62" i="2"/>
  <c r="X76" i="2" s="1"/>
  <c r="H68" i="2"/>
  <c r="X54" i="2"/>
  <c r="X68" i="2" s="1"/>
  <c r="H71" i="2"/>
  <c r="X57" i="2"/>
  <c r="X71" i="2" s="1"/>
  <c r="G66" i="6"/>
  <c r="W52" i="6"/>
  <c r="W66" i="6" s="1"/>
  <c r="H72" i="2"/>
  <c r="X58" i="2"/>
  <c r="X72" i="2" s="1"/>
  <c r="H70" i="2"/>
  <c r="X56" i="2"/>
  <c r="X70" i="2" s="1"/>
  <c r="H69" i="2"/>
  <c r="X55" i="2"/>
  <c r="X69" i="2" s="1"/>
  <c r="H77" i="2"/>
  <c r="X63" i="2"/>
  <c r="X77" i="2" s="1"/>
  <c r="K67" i="14"/>
  <c r="B83" i="14" s="1"/>
  <c r="K77" i="14"/>
  <c r="B93" i="14" s="1"/>
  <c r="K73" i="14"/>
  <c r="B89" i="14" s="1"/>
  <c r="K68" i="14"/>
  <c r="B84" i="14" s="1"/>
  <c r="G73" i="6"/>
  <c r="G77" i="6"/>
  <c r="G68" i="6"/>
  <c r="G71" i="6"/>
  <c r="G74" i="6"/>
  <c r="G67" i="6"/>
  <c r="G75" i="6"/>
  <c r="G76" i="6"/>
  <c r="G72" i="6"/>
  <c r="H52" i="6"/>
  <c r="H54" i="6"/>
  <c r="X54" i="6" s="1"/>
  <c r="X68" i="6" s="1"/>
  <c r="H63" i="6"/>
  <c r="X63" i="6" s="1"/>
  <c r="X77" i="6" s="1"/>
  <c r="H56" i="6"/>
  <c r="X56" i="6" s="1"/>
  <c r="X70" i="6" s="1"/>
  <c r="H58" i="6"/>
  <c r="X58" i="6" s="1"/>
  <c r="X72" i="6" s="1"/>
  <c r="H60" i="6"/>
  <c r="X60" i="6" s="1"/>
  <c r="X74" i="6" s="1"/>
  <c r="H53" i="6"/>
  <c r="X53" i="6" s="1"/>
  <c r="X67" i="6" s="1"/>
  <c r="H61" i="6"/>
  <c r="X61" i="6" s="1"/>
  <c r="X75" i="6" s="1"/>
  <c r="H62" i="6"/>
  <c r="X62" i="6" s="1"/>
  <c r="X76" i="6" s="1"/>
  <c r="H57" i="6"/>
  <c r="X57" i="6" s="1"/>
  <c r="X71" i="6" s="1"/>
  <c r="I21" i="6"/>
  <c r="H55" i="6"/>
  <c r="X55" i="6" s="1"/>
  <c r="X69" i="6" s="1"/>
  <c r="H59" i="6"/>
  <c r="X59" i="6" s="1"/>
  <c r="X73" i="6" s="1"/>
  <c r="G69" i="6"/>
  <c r="I54" i="2"/>
  <c r="I58" i="2"/>
  <c r="J21" i="2"/>
  <c r="I53" i="2"/>
  <c r="I61" i="2"/>
  <c r="I62" i="2"/>
  <c r="I60" i="2"/>
  <c r="I59" i="2"/>
  <c r="I63" i="2"/>
  <c r="I56" i="2"/>
  <c r="I52" i="2"/>
  <c r="I55" i="2"/>
  <c r="I57" i="2"/>
  <c r="H54" i="18" l="1"/>
  <c r="E54" i="18"/>
  <c r="B101" i="5"/>
  <c r="R96" i="5"/>
  <c r="R99" i="5" s="1"/>
  <c r="R94" i="5"/>
  <c r="E21" i="7"/>
  <c r="I74" i="2"/>
  <c r="Y60" i="2"/>
  <c r="Y74" i="2" s="1"/>
  <c r="I71" i="2"/>
  <c r="Y57" i="2"/>
  <c r="Y71" i="2" s="1"/>
  <c r="I76" i="2"/>
  <c r="Y62" i="2"/>
  <c r="Y76" i="2" s="1"/>
  <c r="I67" i="2"/>
  <c r="Y53" i="2"/>
  <c r="Y67" i="2" s="1"/>
  <c r="I69" i="2"/>
  <c r="Y55" i="2"/>
  <c r="Y69" i="2" s="1"/>
  <c r="I66" i="2"/>
  <c r="Y52" i="2"/>
  <c r="Y66" i="2" s="1"/>
  <c r="I70" i="2"/>
  <c r="Y56" i="2"/>
  <c r="Y70" i="2" s="1"/>
  <c r="I72" i="2"/>
  <c r="Y58" i="2"/>
  <c r="Y72" i="2" s="1"/>
  <c r="I73" i="2"/>
  <c r="Y59" i="2"/>
  <c r="Y73" i="2" s="1"/>
  <c r="I75" i="2"/>
  <c r="Y61" i="2"/>
  <c r="Y75" i="2" s="1"/>
  <c r="I77" i="2"/>
  <c r="Y63" i="2"/>
  <c r="Y77" i="2" s="1"/>
  <c r="I68" i="2"/>
  <c r="Y54" i="2"/>
  <c r="Y68" i="2" s="1"/>
  <c r="H66" i="6"/>
  <c r="X52" i="6"/>
  <c r="X66" i="6" s="1"/>
  <c r="B96" i="14"/>
  <c r="B99" i="14" s="1"/>
  <c r="B94" i="14"/>
  <c r="H72" i="6"/>
  <c r="H69" i="6"/>
  <c r="H70" i="6"/>
  <c r="I56" i="6"/>
  <c r="Y56" i="6" s="1"/>
  <c r="Y70" i="6" s="1"/>
  <c r="I58" i="6"/>
  <c r="Y58" i="6" s="1"/>
  <c r="Y72" i="6" s="1"/>
  <c r="I57" i="6"/>
  <c r="Y57" i="6" s="1"/>
  <c r="Y71" i="6" s="1"/>
  <c r="I55" i="6"/>
  <c r="Y55" i="6" s="1"/>
  <c r="Y69" i="6" s="1"/>
  <c r="I63" i="6"/>
  <c r="Y63" i="6" s="1"/>
  <c r="Y77" i="6" s="1"/>
  <c r="I53" i="6"/>
  <c r="Y53" i="6" s="1"/>
  <c r="Y67" i="6" s="1"/>
  <c r="I59" i="6"/>
  <c r="Y59" i="6" s="1"/>
  <c r="Y73" i="6" s="1"/>
  <c r="I61" i="6"/>
  <c r="Y61" i="6" s="1"/>
  <c r="Y75" i="6" s="1"/>
  <c r="I62" i="6"/>
  <c r="Y62" i="6" s="1"/>
  <c r="Y76" i="6" s="1"/>
  <c r="I54" i="6"/>
  <c r="Y54" i="6" s="1"/>
  <c r="Y68" i="6" s="1"/>
  <c r="J21" i="6"/>
  <c r="I52" i="6"/>
  <c r="I60" i="6"/>
  <c r="Y60" i="6" s="1"/>
  <c r="Y74" i="6" s="1"/>
  <c r="H77" i="6"/>
  <c r="H71" i="6"/>
  <c r="H68" i="6"/>
  <c r="H76" i="6"/>
  <c r="H73" i="6"/>
  <c r="H75" i="6"/>
  <c r="H67" i="6"/>
  <c r="H74" i="6"/>
  <c r="J53" i="2"/>
  <c r="J61" i="2"/>
  <c r="J57" i="2"/>
  <c r="J54" i="2"/>
  <c r="J52" i="2"/>
  <c r="Z52" i="2" s="1"/>
  <c r="J59" i="2"/>
  <c r="J60" i="2"/>
  <c r="J62" i="2"/>
  <c r="J58" i="2"/>
  <c r="J63" i="2"/>
  <c r="J55" i="2"/>
  <c r="J69" i="2" s="1"/>
  <c r="J56" i="2"/>
  <c r="E16" i="7" l="1"/>
  <c r="E26" i="7"/>
  <c r="R101" i="5"/>
  <c r="R101" i="14"/>
  <c r="J66" i="2"/>
  <c r="Z66" i="2"/>
  <c r="AA66" i="2" s="1"/>
  <c r="R82" i="2" s="1"/>
  <c r="I66" i="6"/>
  <c r="Y52" i="6"/>
  <c r="Y66" i="6" s="1"/>
  <c r="J70" i="2"/>
  <c r="K70" i="2" s="1"/>
  <c r="B86" i="2" s="1"/>
  <c r="Z56" i="2"/>
  <c r="Z70" i="2" s="1"/>
  <c r="AA70" i="2" s="1"/>
  <c r="R86" i="2" s="1"/>
  <c r="J68" i="2"/>
  <c r="K68" i="2" s="1"/>
  <c r="B84" i="2" s="1"/>
  <c r="Z54" i="2"/>
  <c r="Z68" i="2" s="1"/>
  <c r="AA68" i="2" s="1"/>
  <c r="R84" i="2" s="1"/>
  <c r="J71" i="2"/>
  <c r="K71" i="2" s="1"/>
  <c r="B87" i="2" s="1"/>
  <c r="Z57" i="2"/>
  <c r="Z71" i="2" s="1"/>
  <c r="AA71" i="2" s="1"/>
  <c r="R87" i="2" s="1"/>
  <c r="J77" i="2"/>
  <c r="K77" i="2" s="1"/>
  <c r="B93" i="2" s="1"/>
  <c r="Z63" i="2"/>
  <c r="Z77" i="2" s="1"/>
  <c r="AA77" i="2" s="1"/>
  <c r="R93" i="2" s="1"/>
  <c r="J75" i="2"/>
  <c r="K75" i="2" s="1"/>
  <c r="B91" i="2" s="1"/>
  <c r="Z61" i="2"/>
  <c r="Z75" i="2" s="1"/>
  <c r="AA75" i="2" s="1"/>
  <c r="R91" i="2" s="1"/>
  <c r="J73" i="2"/>
  <c r="Z59" i="2"/>
  <c r="Z73" i="2" s="1"/>
  <c r="AA73" i="2" s="1"/>
  <c r="R89" i="2" s="1"/>
  <c r="Z55" i="2"/>
  <c r="Z69" i="2" s="1"/>
  <c r="AA69" i="2" s="1"/>
  <c r="R85" i="2" s="1"/>
  <c r="J72" i="2"/>
  <c r="K72" i="2" s="1"/>
  <c r="B88" i="2" s="1"/>
  <c r="Z58" i="2"/>
  <c r="Z72" i="2" s="1"/>
  <c r="AA72" i="2" s="1"/>
  <c r="R88" i="2" s="1"/>
  <c r="J67" i="2"/>
  <c r="K67" i="2" s="1"/>
  <c r="B83" i="2" s="1"/>
  <c r="Z53" i="2"/>
  <c r="Z67" i="2" s="1"/>
  <c r="AA67" i="2" s="1"/>
  <c r="R83" i="2" s="1"/>
  <c r="J76" i="2"/>
  <c r="Z62" i="2"/>
  <c r="Z76" i="2" s="1"/>
  <c r="AA76" i="2" s="1"/>
  <c r="R92" i="2" s="1"/>
  <c r="J74" i="2"/>
  <c r="Z60" i="2"/>
  <c r="Z74" i="2" s="1"/>
  <c r="AA74" i="2" s="1"/>
  <c r="R90" i="2" s="1"/>
  <c r="B101" i="14"/>
  <c r="I72" i="6"/>
  <c r="I76" i="6"/>
  <c r="I70" i="6"/>
  <c r="I68" i="6"/>
  <c r="I75" i="6"/>
  <c r="J59" i="6"/>
  <c r="Z59" i="6" s="1"/>
  <c r="Z73" i="6" s="1"/>
  <c r="AA73" i="6" s="1"/>
  <c r="R89" i="6" s="1"/>
  <c r="J53" i="6"/>
  <c r="Z53" i="6" s="1"/>
  <c r="Z67" i="6" s="1"/>
  <c r="AA67" i="6" s="1"/>
  <c r="R83" i="6" s="1"/>
  <c r="J60" i="6"/>
  <c r="Z60" i="6" s="1"/>
  <c r="Z74" i="6" s="1"/>
  <c r="AA74" i="6" s="1"/>
  <c r="R90" i="6" s="1"/>
  <c r="J61" i="6"/>
  <c r="Z61" i="6" s="1"/>
  <c r="Z75" i="6" s="1"/>
  <c r="AA75" i="6" s="1"/>
  <c r="R91" i="6" s="1"/>
  <c r="J54" i="6"/>
  <c r="Z54" i="6" s="1"/>
  <c r="Z68" i="6" s="1"/>
  <c r="AA68" i="6" s="1"/>
  <c r="R84" i="6" s="1"/>
  <c r="J56" i="6"/>
  <c r="Z56" i="6" s="1"/>
  <c r="Z70" i="6" s="1"/>
  <c r="AA70" i="6" s="1"/>
  <c r="R86" i="6" s="1"/>
  <c r="J55" i="6"/>
  <c r="Z55" i="6" s="1"/>
  <c r="Z69" i="6" s="1"/>
  <c r="AA69" i="6" s="1"/>
  <c r="R85" i="6" s="1"/>
  <c r="J62" i="6"/>
  <c r="Z62" i="6" s="1"/>
  <c r="Z76" i="6" s="1"/>
  <c r="AA76" i="6" s="1"/>
  <c r="R92" i="6" s="1"/>
  <c r="J63" i="6"/>
  <c r="Z63" i="6" s="1"/>
  <c r="Z77" i="6" s="1"/>
  <c r="AA77" i="6" s="1"/>
  <c r="R93" i="6" s="1"/>
  <c r="J58" i="6"/>
  <c r="Z58" i="6" s="1"/>
  <c r="Z72" i="6" s="1"/>
  <c r="AA72" i="6" s="1"/>
  <c r="R88" i="6" s="1"/>
  <c r="J57" i="6"/>
  <c r="Z57" i="6" s="1"/>
  <c r="Z71" i="6" s="1"/>
  <c r="AA71" i="6" s="1"/>
  <c r="R87" i="6" s="1"/>
  <c r="J52" i="6"/>
  <c r="I67" i="6"/>
  <c r="I73" i="6"/>
  <c r="I74" i="6"/>
  <c r="I77" i="6"/>
  <c r="I71" i="6"/>
  <c r="I69" i="6"/>
  <c r="K66" i="2"/>
  <c r="B82" i="2" s="1"/>
  <c r="R96" i="2" l="1"/>
  <c r="R99" i="2" s="1"/>
  <c r="R94" i="2"/>
  <c r="K74" i="2"/>
  <c r="B90" i="2" s="1"/>
  <c r="K69" i="2"/>
  <c r="B85" i="2" s="1"/>
  <c r="K76" i="2"/>
  <c r="B92" i="2" s="1"/>
  <c r="K73" i="2"/>
  <c r="B89" i="2" s="1"/>
  <c r="J66" i="6"/>
  <c r="Z52" i="6"/>
  <c r="Z66" i="6" s="1"/>
  <c r="AA66" i="6" s="1"/>
  <c r="R82" i="6" s="1"/>
  <c r="J71" i="6"/>
  <c r="J72" i="6"/>
  <c r="J67" i="6"/>
  <c r="J74" i="6"/>
  <c r="J77" i="6"/>
  <c r="J73" i="6"/>
  <c r="J75" i="6"/>
  <c r="J76" i="6"/>
  <c r="K71" i="6"/>
  <c r="B87" i="6" s="1"/>
  <c r="J70" i="6"/>
  <c r="J69" i="6"/>
  <c r="J68" i="6"/>
  <c r="B94" i="2" l="1"/>
  <c r="R96" i="6"/>
  <c r="R99" i="6" s="1"/>
  <c r="R94" i="6"/>
  <c r="B96" i="2"/>
  <c r="B99" i="2" s="1"/>
  <c r="K67" i="6"/>
  <c r="B83" i="6" s="1"/>
  <c r="K77" i="6"/>
  <c r="B93" i="6" s="1"/>
  <c r="K73" i="6"/>
  <c r="B89" i="6" s="1"/>
  <c r="K74" i="6"/>
  <c r="B90" i="6" s="1"/>
  <c r="K69" i="6"/>
  <c r="B85" i="6" s="1"/>
  <c r="K75" i="6"/>
  <c r="B91" i="6" s="1"/>
  <c r="K76" i="6"/>
  <c r="B92" i="6" s="1"/>
  <c r="K72" i="6"/>
  <c r="B88" i="6" s="1"/>
  <c r="K66" i="6"/>
  <c r="B82" i="6" s="1"/>
  <c r="K68" i="6"/>
  <c r="B84" i="6" s="1"/>
  <c r="K70" i="6"/>
  <c r="B86" i="6" s="1"/>
  <c r="R101" i="2"/>
  <c r="L24" i="9"/>
  <c r="O24" i="9"/>
  <c r="M24" i="9"/>
  <c r="I24" i="9"/>
  <c r="P24" i="9"/>
  <c r="K24" i="9"/>
  <c r="F24" i="9"/>
  <c r="J24" i="9"/>
  <c r="N24" i="9"/>
  <c r="H24" i="9"/>
  <c r="G24" i="9"/>
  <c r="E24" i="9"/>
  <c r="B101" i="2" l="1"/>
  <c r="B94" i="6"/>
  <c r="B96" i="6"/>
  <c r="E21" i="1"/>
  <c r="E26" i="1"/>
  <c r="R101" i="6" l="1"/>
  <c r="B99" i="6"/>
  <c r="E26" i="8"/>
  <c r="E27" i="9" s="1"/>
  <c r="E16" i="1"/>
  <c r="B101" i="6" l="1"/>
  <c r="E21" i="8"/>
  <c r="E15" i="9" s="1"/>
  <c r="E16" i="8" l="1"/>
  <c r="E22" i="9"/>
</calcChain>
</file>

<file path=xl/sharedStrings.xml><?xml version="1.0" encoding="utf-8"?>
<sst xmlns="http://schemas.openxmlformats.org/spreadsheetml/2006/main" count="3198" uniqueCount="237">
  <si>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</si>
  <si>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</si>
  <si>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</si>
  <si>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</si>
  <si>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</si>
  <si>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</si>
  <si>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</si>
  <si>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</si>
  <si>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</si>
  <si>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</si>
  <si>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</si>
  <si>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</si>
  <si>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</si>
  <si>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</si>
  <si>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</si>
  <si>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</si>
  <si>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</si>
  <si>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</si>
  <si>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</si>
  <si>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</si>
  <si>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</si>
  <si>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</si>
  <si>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</si>
  <si>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</si>
  <si>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</si>
  <si>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</si>
  <si>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</si>
  <si>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</si>
  <si>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</si>
  <si>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</si>
  <si>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</si>
  <si>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</si>
  <si>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</si>
  <si>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</si>
  <si>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</si>
  <si>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</si>
  <si>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</si>
  <si>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①H3需要</t>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</si>
  <si>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</si>
  <si>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</si>
  <si>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</si>
  <si>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</si>
  <si>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送電可能電力</t>
    <rPh sb="0" eb="2">
      <t>ソウデン</t>
    </rPh>
    <rPh sb="2" eb="4">
      <t>カノウ</t>
    </rPh>
    <rPh sb="4" eb="6">
      <t>デンリョク</t>
    </rPh>
    <phoneticPr fontId="2"/>
  </si>
  <si>
    <t>調整係数</t>
    <rPh sb="0" eb="2">
      <t>チョウセイ</t>
    </rPh>
    <rPh sb="2" eb="4">
      <t>ケイスウ</t>
    </rPh>
    <phoneticPr fontId="2"/>
  </si>
  <si>
    <t>②容量市場調達量</t>
    <rPh sb="1" eb="3">
      <t>ヨウリョウ</t>
    </rPh>
    <rPh sb="3" eb="5">
      <t>シジョウ</t>
    </rPh>
    <rPh sb="5" eb="7">
      <t>チョウタツ</t>
    </rPh>
    <rPh sb="7" eb="8">
      <t>リョウ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</si>
  <si>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</si>
  <si>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</si>
  <si>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</si>
  <si>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</si>
  <si>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最小値</t>
    <rPh sb="0" eb="2">
      <t>サイショウ</t>
    </rPh>
    <rPh sb="2" eb="3">
      <t>アタイ</t>
    </rPh>
    <phoneticPr fontId="2"/>
  </si>
  <si>
    <t>⑧再エネ最小期待量除き設備量</t>
    <rPh sb="1" eb="2">
      <t>サイ</t>
    </rPh>
    <rPh sb="4" eb="6">
      <t>サイショウ</t>
    </rPh>
    <rPh sb="6" eb="8">
      <t>キタイ</t>
    </rPh>
    <rPh sb="8" eb="9">
      <t>リョウ</t>
    </rPh>
    <rPh sb="9" eb="10">
      <t>ノゾ</t>
    </rPh>
    <rPh sb="11" eb="13">
      <t>セツビ</t>
    </rPh>
    <rPh sb="13" eb="14">
      <t>リョウ</t>
    </rPh>
    <phoneticPr fontId="2"/>
  </si>
  <si>
    <t>エリア合計</t>
    <rPh sb="3" eb="5">
      <t>ゴウケイ</t>
    </rPh>
    <phoneticPr fontId="2"/>
  </si>
  <si>
    <t>③必要予備率(再エネなし)</t>
    <rPh sb="1" eb="3">
      <t>ヒツヨウ</t>
    </rPh>
    <rPh sb="3" eb="5">
      <t>ヨビ</t>
    </rPh>
    <rPh sb="5" eb="6">
      <t>リツ</t>
    </rPh>
    <rPh sb="7" eb="8">
      <t>サイ</t>
    </rPh>
    <phoneticPr fontId="2"/>
  </si>
  <si>
    <t>④持続的予備率</t>
    <rPh sb="1" eb="3">
      <t>ジゾク</t>
    </rPh>
    <rPh sb="3" eb="4">
      <t>テキ</t>
    </rPh>
    <rPh sb="4" eb="6">
      <t>ヨビ</t>
    </rPh>
    <rPh sb="6" eb="7">
      <t>リツ</t>
    </rPh>
    <phoneticPr fontId="2"/>
  </si>
  <si>
    <t>⑤再エネ各月kW</t>
    <rPh sb="1" eb="2">
      <t>サイ</t>
    </rPh>
    <rPh sb="4" eb="6">
      <t>カクツキ</t>
    </rPh>
    <phoneticPr fontId="2"/>
  </si>
  <si>
    <t>⑥必要供給力(系統電源のみ)</t>
    <rPh sb="1" eb="3">
      <t>ヒツヨウ</t>
    </rPh>
    <rPh sb="3" eb="6">
      <t>キョウキュウリョク</t>
    </rPh>
    <rPh sb="7" eb="9">
      <t>ケイトウ</t>
    </rPh>
    <rPh sb="9" eb="11">
      <t>デンゲン</t>
    </rPh>
    <phoneticPr fontId="2"/>
  </si>
  <si>
    <t>⑦必要供給力(全量除き)</t>
    <rPh sb="1" eb="3">
      <t>ヒツヨウ</t>
    </rPh>
    <rPh sb="3" eb="6">
      <t>キョウキュウリョク</t>
    </rPh>
    <rPh sb="7" eb="9">
      <t>ゼンリョウ</t>
    </rPh>
    <rPh sb="9" eb="10">
      <t>ノゾ</t>
    </rPh>
    <phoneticPr fontId="2"/>
  </si>
  <si>
    <t>⑨停止可能量(最小期待量から増分)</t>
    <rPh sb="1" eb="3">
      <t>テイシ</t>
    </rPh>
    <rPh sb="3" eb="6">
      <t>カノウリョウ</t>
    </rPh>
    <rPh sb="7" eb="9">
      <t>サイショウ</t>
    </rPh>
    <rPh sb="9" eb="11">
      <t>キタイ</t>
    </rPh>
    <rPh sb="11" eb="12">
      <t>リョウ</t>
    </rPh>
    <rPh sb="14" eb="16">
      <t>ゾウブン</t>
    </rPh>
    <phoneticPr fontId="2"/>
  </si>
  <si>
    <t>⑩カウント可能な設備量</t>
    <rPh sb="5" eb="7">
      <t>カノウ</t>
    </rPh>
    <rPh sb="8" eb="10">
      <t>セツビ</t>
    </rPh>
    <rPh sb="10" eb="11">
      <t>リョウ</t>
    </rPh>
    <phoneticPr fontId="2"/>
  </si>
  <si>
    <t>⑪期待容量(単位：kW)</t>
    <rPh sb="1" eb="3">
      <t>キタイ</t>
    </rPh>
    <rPh sb="3" eb="5">
      <t>ヨウリョウ</t>
    </rPh>
    <rPh sb="6" eb="8">
      <t>タンイ</t>
    </rPh>
    <phoneticPr fontId="2"/>
  </si>
  <si>
    <t>⑫調整係数(%)</t>
    <rPh sb="1" eb="3">
      <t>チョウセイ</t>
    </rPh>
    <rPh sb="3" eb="5">
      <t>ケイスウ</t>
    </rPh>
    <phoneticPr fontId="2"/>
  </si>
  <si>
    <t>風力</t>
    <rPh sb="0" eb="2">
      <t>フウリョク</t>
    </rPh>
    <phoneticPr fontId="2"/>
  </si>
  <si>
    <t>－</t>
    <phoneticPr fontId="2"/>
  </si>
  <si>
    <t>一般（自流式）</t>
    <rPh sb="0" eb="2">
      <t>イッパン</t>
    </rPh>
    <rPh sb="3" eb="5">
      <t>ジリュウ</t>
    </rPh>
    <rPh sb="5" eb="6">
      <t>シキ</t>
    </rPh>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</si>
  <si>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</si>
  <si>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</si>
  <si>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・送電可能電力については、設備容量から所内電力を差し引いた値を記載して下さい。</t>
    <phoneticPr fontId="2"/>
  </si>
  <si>
    <t>・エリア名については、電源等情報(基本情報)に登録した「エリア名」を記載して下さい。</t>
    <phoneticPr fontId="2"/>
  </si>
  <si>
    <t>太陽光</t>
    <phoneticPr fontId="2"/>
  </si>
  <si>
    <t>表示用</t>
    <rPh sb="0" eb="3">
      <t>ヒョウジヨウ</t>
    </rPh>
    <phoneticPr fontId="2"/>
  </si>
  <si>
    <t>←容量市場調達量(再エネなし)を正として、補正係数kWで年間kWを算出</t>
    <rPh sb="1" eb="3">
      <t>ヨウリョウ</t>
    </rPh>
    <rPh sb="3" eb="5">
      <t>シジョウ</t>
    </rPh>
    <rPh sb="5" eb="7">
      <t>チョウタツ</t>
    </rPh>
    <rPh sb="7" eb="8">
      <t>リョウ</t>
    </rPh>
    <rPh sb="9" eb="10">
      <t>サイ</t>
    </rPh>
    <rPh sb="16" eb="17">
      <t>セイ</t>
    </rPh>
    <rPh sb="21" eb="23">
      <t>ホセイ</t>
    </rPh>
    <rPh sb="23" eb="25">
      <t>ケイスウ</t>
    </rPh>
    <rPh sb="28" eb="30">
      <t>ネンカン</t>
    </rPh>
    <rPh sb="33" eb="35">
      <t>サンシュツ</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</si>
  <si>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</si>
  <si>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</si>
  <si>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・電源等識別番号については、自動で記載されます。</t>
    <rPh sb="14" eb="16">
      <t>ジドウ</t>
    </rPh>
    <rPh sb="17" eb="19">
      <t>キサイ</t>
    </rPh>
    <phoneticPr fontId="2"/>
  </si>
  <si>
    <t>・容量を提供する電源等の区分については、自動で記載されます。</t>
    <rPh sb="20" eb="22">
      <t>ジドウ</t>
    </rPh>
    <rPh sb="23" eb="25">
      <t>キサイ</t>
    </rPh>
    <phoneticPr fontId="2"/>
  </si>
  <si>
    <t>・エリア名については、自動で記載されます。</t>
    <rPh sb="11" eb="13">
      <t>ジドウ</t>
    </rPh>
    <rPh sb="14" eb="16">
      <t>キサイ</t>
    </rPh>
    <phoneticPr fontId="2"/>
  </si>
  <si>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2"/>
  </si>
  <si>
    <t>⑤再エネ各月kW(年間EUE補正後)</t>
    <rPh sb="1" eb="2">
      <t>サイ</t>
    </rPh>
    <rPh sb="4" eb="6">
      <t>カクツキ</t>
    </rPh>
    <rPh sb="9" eb="11">
      <t>ネンカン</t>
    </rPh>
    <rPh sb="14" eb="16">
      <t>ホセイ</t>
    </rPh>
    <rPh sb="16" eb="17">
      <t>ゴ</t>
    </rPh>
    <phoneticPr fontId="2"/>
  </si>
  <si>
    <t>：手入力(他ファイルよりマクロ貼り付け可能)</t>
    <rPh sb="1" eb="2">
      <t>テ</t>
    </rPh>
    <rPh sb="2" eb="4">
      <t>ニュウリョク</t>
    </rPh>
    <rPh sb="5" eb="6">
      <t>ホカ</t>
    </rPh>
    <rPh sb="15" eb="16">
      <t>ハ</t>
    </rPh>
    <rPh sb="17" eb="18">
      <t>ツ</t>
    </rPh>
    <rPh sb="19" eb="21">
      <t>カノウ</t>
    </rPh>
    <phoneticPr fontId="2"/>
  </si>
  <si>
    <t>表示用(kW)</t>
    <rPh sb="0" eb="3">
      <t>ヒョウジヨウ</t>
    </rPh>
    <phoneticPr fontId="2"/>
  </si>
  <si>
    <t>東北</t>
  </si>
  <si>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</si>
  <si>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</si>
  <si>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</si>
  <si>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・発電方式の区分については、太陽光で固定です。</t>
    <rPh sb="14" eb="17">
      <t>タイヨウコウ</t>
    </rPh>
    <rPh sb="18" eb="20">
      <t>コテイ</t>
    </rPh>
    <phoneticPr fontId="2"/>
  </si>
  <si>
    <t>・発電方式の区分については、風力で固定です。</t>
    <rPh sb="14" eb="16">
      <t>フウリョク</t>
    </rPh>
    <rPh sb="17" eb="19">
      <t>コテイ</t>
    </rPh>
    <phoneticPr fontId="2"/>
  </si>
  <si>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2"/>
  </si>
  <si>
    <t>・発電方式の区分については、一般(自流式)で固定です。</t>
    <rPh sb="14" eb="16">
      <t>イッパン</t>
    </rPh>
    <rPh sb="17" eb="19">
      <t>ジリュウ</t>
    </rPh>
    <rPh sb="19" eb="20">
      <t>シキ</t>
    </rPh>
    <rPh sb="22" eb="24">
      <t>コテイ</t>
    </rPh>
    <phoneticPr fontId="2"/>
  </si>
  <si>
    <r>
      <t>・期待容量については、自動計算されます。　※</t>
    </r>
    <r>
      <rPr>
        <u/>
        <sz val="11"/>
        <rFont val="Meiryo UI"/>
        <family val="3"/>
        <charset val="128"/>
      </rPr>
      <t>この値が容量オークションに応札する際の応札容量の上限値になります。</t>
    </r>
    <phoneticPr fontId="2"/>
  </si>
  <si>
    <t>：手記載例(他ファイルよりマクロ貼り付け可能)</t>
    <rPh sb="1" eb="2">
      <t>テ</t>
    </rPh>
    <rPh sb="6" eb="7">
      <t>ホカ</t>
    </rPh>
    <rPh sb="16" eb="17">
      <t>ハ</t>
    </rPh>
    <rPh sb="18" eb="19">
      <t>ツ</t>
    </rPh>
    <rPh sb="20" eb="22">
      <t>カノウ</t>
    </rPh>
    <phoneticPr fontId="2"/>
  </si>
  <si>
    <t>・各月の供給力の最大値については、自動計算されます。応札時に応札容量を減少させる際のアセスメント対象容量の参考としてください。</t>
    <rPh sb="48" eb="50">
      <t>タイショウ</t>
    </rPh>
    <rPh sb="50" eb="52">
      <t>ヨウリョウ</t>
    </rPh>
    <phoneticPr fontId="2"/>
  </si>
  <si>
    <t>&lt;会社名&gt;</t>
    <rPh sb="1" eb="3">
      <t>カイシャ</t>
    </rPh>
    <rPh sb="3" eb="4">
      <t>メイ</t>
    </rPh>
    <phoneticPr fontId="2"/>
  </si>
  <si>
    <t>アセスメント対象容量</t>
    <rPh sb="6" eb="8">
      <t>タイショウ</t>
    </rPh>
    <rPh sb="8" eb="10">
      <t>ヨウリョウ</t>
    </rPh>
    <phoneticPr fontId="2"/>
  </si>
  <si>
    <t>＜応札容量算定用＞</t>
    <rPh sb="1" eb="3">
      <t>オウサツ</t>
    </rPh>
    <rPh sb="3" eb="5">
      <t>ヨウリョウ</t>
    </rPh>
    <rPh sb="5" eb="7">
      <t>サンテイ</t>
    </rPh>
    <rPh sb="7" eb="8">
      <t>ヨウ</t>
    </rPh>
    <phoneticPr fontId="2"/>
  </si>
  <si>
    <t xml:space="preserve"> ← 使わない</t>
    <rPh sb="3" eb="4">
      <t>ツカ</t>
    </rPh>
    <phoneticPr fontId="2"/>
  </si>
  <si>
    <t>調整係数(月別)</t>
    <rPh sb="0" eb="2">
      <t>チョウセイ</t>
    </rPh>
    <rPh sb="2" eb="4">
      <t>ケイスウ</t>
    </rPh>
    <rPh sb="5" eb="7">
      <t>ツキベツ</t>
    </rPh>
    <phoneticPr fontId="2"/>
  </si>
  <si>
    <t>調整係数(年間)</t>
    <rPh sb="0" eb="2">
      <t>チョウセイ</t>
    </rPh>
    <rPh sb="2" eb="4">
      <t>ケイスウ</t>
    </rPh>
    <rPh sb="5" eb="7">
      <t>ネンカン</t>
    </rPh>
    <phoneticPr fontId="2"/>
  </si>
  <si>
    <t>％</t>
    <phoneticPr fontId="2"/>
  </si>
  <si>
    <t>(参考)
アセスメント対象容量</t>
    <rPh sb="1" eb="3">
      <t>サンコウ</t>
    </rPh>
    <rPh sb="11" eb="13">
      <t>タイショウ</t>
    </rPh>
    <rPh sb="13" eb="15">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</si>
  <si>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</si>
  <si>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</si>
  <si>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</si>
  <si>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</si>
  <si>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</si>
  <si>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</si>
  <si>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</si>
  <si>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</si>
  <si>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</si>
  <si>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</si>
  <si>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</si>
  <si>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</si>
  <si>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</si>
  <si>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</si>
  <si>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・調整係数（年間、月別）については、自動計算されます。</t>
    <rPh sb="6" eb="8">
      <t>ネンカン</t>
    </rPh>
    <rPh sb="9" eb="11">
      <t>ツキベツ</t>
    </rPh>
    <phoneticPr fontId="2"/>
  </si>
  <si>
    <t>・提供する各月の供給力については、送電可能電力を上限に任意に記載して下さい。</t>
    <rPh sb="17" eb="19">
      <t>ソウデン</t>
    </rPh>
    <rPh sb="19" eb="21">
      <t>カノウ</t>
    </rPh>
    <rPh sb="21" eb="23">
      <t>デンリョク</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</si>
  <si>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</si>
  <si>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</si>
  <si>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</si>
  <si>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・提供する各月の供給力については、自動計算されます。</t>
    <rPh sb="17" eb="19">
      <t>ジドウ</t>
    </rPh>
    <rPh sb="19" eb="21">
      <t>ケイサン</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</si>
  <si>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</si>
  <si>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</si>
  <si>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</si>
  <si>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</si>
  <si>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</si>
  <si>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＜対象：水力（自流式のみ）、再エネ（太陽光,風力のみ）＞</t>
    <rPh sb="1" eb="3">
      <t>タイショウ</t>
    </rPh>
    <rPh sb="4" eb="6">
      <t>スイリョク</t>
    </rPh>
    <rPh sb="7" eb="8">
      <t>ジ</t>
    </rPh>
    <rPh sb="8" eb="9">
      <t>リュウ</t>
    </rPh>
    <rPh sb="9" eb="10">
      <t>シキ</t>
    </rPh>
    <rPh sb="14" eb="15">
      <t>サイ</t>
    </rPh>
    <rPh sb="18" eb="21">
      <t>タイヨウコウ</t>
    </rPh>
    <rPh sb="22" eb="24">
      <t>フウリョク</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</si>
  <si>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</si>
  <si>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・送電可能電力については、設備容量から所内電力、ダム水位低下等の影響による能力減少分を差し引いた値を記載して下さい。</t>
    <rPh sb="26" eb="28">
      <t>スイイ</t>
    </rPh>
    <rPh sb="28" eb="30">
      <t>テイカ</t>
    </rPh>
    <rPh sb="30" eb="31">
      <t>トウ</t>
    </rPh>
    <rPh sb="32" eb="34">
      <t>エイキョウ</t>
    </rPh>
    <rPh sb="37" eb="39">
      <t>ノウリョク</t>
    </rPh>
    <rPh sb="39" eb="42">
      <t>ゲンショウブン</t>
    </rPh>
    <phoneticPr fontId="2"/>
  </si>
  <si>
    <r>
      <t>・応札容量については、自動計算されます。　※</t>
    </r>
    <r>
      <rPr>
        <u/>
        <sz val="11"/>
        <color theme="1"/>
        <rFont val="Meiryo UI"/>
        <family val="3"/>
        <charset val="128"/>
      </rPr>
      <t>応札時、この値を容量市場システムで応札容量に入力してください</t>
    </r>
    <r>
      <rPr>
        <sz val="11"/>
        <color theme="1"/>
        <rFont val="Meiryo UI"/>
        <family val="3"/>
        <charset val="128"/>
      </rPr>
      <t>。</t>
    </r>
    <rPh sb="1" eb="3">
      <t>オウサツ</t>
    </rPh>
    <rPh sb="3" eb="5">
      <t>ヨウリョウ</t>
    </rPh>
    <phoneticPr fontId="2"/>
  </si>
  <si>
    <t>差替先入力用（対象実需給年度：2024年度）</t>
    <rPh sb="0" eb="1">
      <t>サ</t>
    </rPh>
    <rPh sb="1" eb="2">
      <t>カ</t>
    </rPh>
    <rPh sb="2" eb="3">
      <t>サキ</t>
    </rPh>
    <rPh sb="3" eb="6">
      <t>ニュウリョクヨウ</t>
    </rPh>
    <rPh sb="7" eb="9">
      <t>タイショウ</t>
    </rPh>
    <rPh sb="9" eb="10">
      <t>ジツ</t>
    </rPh>
    <rPh sb="10" eb="12">
      <t>ジュキュウ</t>
    </rPh>
    <rPh sb="12" eb="14">
      <t>ネンド</t>
    </rPh>
    <rPh sb="19" eb="21">
      <t>ネンド</t>
    </rPh>
    <phoneticPr fontId="2"/>
  </si>
  <si>
    <t>差替容量等算定諸元一覧（対象実需給年度：2024年度）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</si>
  <si>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提出目的</t>
    <rPh sb="0" eb="2">
      <t>テイシュツ</t>
    </rPh>
    <rPh sb="2" eb="4">
      <t>モクテキ</t>
    </rPh>
    <phoneticPr fontId="2"/>
  </si>
  <si>
    <t>申請区分</t>
    <rPh sb="0" eb="2">
      <t>シンセイ</t>
    </rPh>
    <rPh sb="2" eb="4">
      <t>クブン</t>
    </rPh>
    <phoneticPr fontId="2"/>
  </si>
  <si>
    <t>差替先電源等</t>
  </si>
  <si>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</si>
  <si>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</si>
  <si>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</si>
  <si>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</si>
  <si>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</si>
  <si>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</si>
  <si>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</si>
  <si>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2024年度</t>
    <rPh sb="4" eb="6">
      <t>ネンド</t>
    </rPh>
    <phoneticPr fontId="2"/>
  </si>
  <si>
    <t>容量を提供する電源等の区分</t>
    <rPh sb="0" eb="2">
      <t>ヨウリョウ</t>
    </rPh>
    <rPh sb="3" eb="5">
      <t>テイキョウ</t>
    </rPh>
    <rPh sb="7" eb="9">
      <t>デンゲン</t>
    </rPh>
    <rPh sb="9" eb="10">
      <t>トウ</t>
    </rPh>
    <rPh sb="11" eb="13">
      <t>クブン</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</si>
  <si>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</si>
  <si>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</si>
  <si>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</si>
  <si>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</si>
  <si>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</si>
  <si>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</si>
  <si>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</si>
  <si>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</si>
  <si>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</si>
  <si>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</si>
  <si>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</si>
  <si>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</si>
  <si>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</si>
  <si>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</si>
  <si>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</si>
  <si>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</si>
  <si>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</si>
  <si>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</si>
  <si>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</si>
  <si>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</si>
  <si>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</si>
  <si>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各月の管理容量[kW]</t>
    <rPh sb="0" eb="2">
      <t>カクツキ</t>
    </rPh>
    <rPh sb="3" eb="5">
      <t>カンリ</t>
    </rPh>
    <rPh sb="5" eb="7">
      <t>ヨウリョウ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</si>
  <si>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</si>
  <si>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</si>
  <si>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</si>
  <si>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</si>
  <si>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</si>
  <si>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</si>
  <si>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</si>
  <si>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</si>
  <si>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差替先差替可能容量(年間)[kW]</t>
    <rPh sb="0" eb="2">
      <t>サシカ</t>
    </rPh>
    <rPh sb="2" eb="3">
      <t>サキ</t>
    </rPh>
    <rPh sb="3" eb="5">
      <t>サシカ</t>
    </rPh>
    <rPh sb="5" eb="7">
      <t>カノウ</t>
    </rPh>
    <rPh sb="7" eb="9">
      <t>ヨウリョウ</t>
    </rPh>
    <rPh sb="10" eb="12">
      <t>ネンカン</t>
    </rPh>
    <phoneticPr fontId="2"/>
  </si>
  <si>
    <t>差替先入力用（対象実需給年度：2024年度）</t>
    <phoneticPr fontId="2"/>
  </si>
  <si>
    <t>【差替先電源等情報】</t>
    <rPh sb="1" eb="3">
      <t>サシカ</t>
    </rPh>
    <rPh sb="3" eb="4">
      <t>サキ</t>
    </rPh>
    <rPh sb="4" eb="6">
      <t>デンゲン</t>
    </rPh>
    <rPh sb="6" eb="7">
      <t>トウ</t>
    </rPh>
    <rPh sb="7" eb="9">
      <t>ジョウホウ</t>
    </rPh>
    <phoneticPr fontId="2"/>
  </si>
  <si>
    <t>申請要件</t>
    <rPh sb="0" eb="2">
      <t>シンセイ</t>
    </rPh>
    <rPh sb="2" eb="4">
      <t>ヨウケン</t>
    </rPh>
    <phoneticPr fontId="2"/>
  </si>
  <si>
    <t>容量を提供する電源等区分</t>
    <rPh sb="0" eb="2">
      <t>ヨウリョウ</t>
    </rPh>
    <rPh sb="3" eb="5">
      <t>テイキョウ</t>
    </rPh>
    <rPh sb="7" eb="9">
      <t>デンゲン</t>
    </rPh>
    <rPh sb="9" eb="10">
      <t>トウ</t>
    </rPh>
    <rPh sb="10" eb="12">
      <t>クブン</t>
    </rPh>
    <phoneticPr fontId="2"/>
  </si>
  <si>
    <t>登録されている期待容量</t>
    <rPh sb="0" eb="2">
      <t>トウロク</t>
    </rPh>
    <rPh sb="7" eb="9">
      <t>キタイ</t>
    </rPh>
    <rPh sb="9" eb="11">
      <t>ヨウリョウ</t>
    </rPh>
    <phoneticPr fontId="2"/>
  </si>
  <si>
    <t>期待容量の増加有無</t>
    <rPh sb="0" eb="2">
      <t>キタイ</t>
    </rPh>
    <rPh sb="2" eb="4">
      <t>ヨウリョウ</t>
    </rPh>
    <rPh sb="5" eb="7">
      <t>ゾウカ</t>
    </rPh>
    <rPh sb="7" eb="9">
      <t>ウム</t>
    </rPh>
    <phoneticPr fontId="2"/>
  </si>
  <si>
    <t>期待容量の増加分</t>
    <rPh sb="0" eb="2">
      <t>キタイ</t>
    </rPh>
    <rPh sb="2" eb="4">
      <t>ヨウリョウ</t>
    </rPh>
    <rPh sb="5" eb="7">
      <t>ゾウカ</t>
    </rPh>
    <rPh sb="7" eb="8">
      <t>ブン</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</si>
  <si>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</si>
  <si>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</si>
  <si>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リリースオークション応札容量</t>
    <rPh sb="10" eb="12">
      <t>オウサツ</t>
    </rPh>
    <rPh sb="12" eb="14">
      <t>ヨウリョウ</t>
    </rPh>
    <phoneticPr fontId="2"/>
  </si>
  <si>
    <t>市場退出有無</t>
    <rPh sb="0" eb="2">
      <t>シジョウ</t>
    </rPh>
    <rPh sb="2" eb="4">
      <t>タイシュツ</t>
    </rPh>
    <rPh sb="4" eb="6">
      <t>ウム</t>
    </rPh>
    <phoneticPr fontId="2"/>
  </si>
  <si>
    <t>退出容量</t>
    <rPh sb="0" eb="2">
      <t>タイシュツ</t>
    </rPh>
    <rPh sb="2" eb="4">
      <t>ヨウリョウ</t>
    </rPh>
    <phoneticPr fontId="2"/>
  </si>
  <si>
    <t>容量確保契約容量</t>
    <rPh sb="0" eb="2">
      <t>ヨウリョウ</t>
    </rPh>
    <rPh sb="2" eb="4">
      <t>カクホ</t>
    </rPh>
    <rPh sb="4" eb="6">
      <t>ケイヤク</t>
    </rPh>
    <rPh sb="6" eb="8">
      <t>ヨウリョウ</t>
    </rPh>
    <phoneticPr fontId="2"/>
  </si>
  <si>
    <t>【差替元電源等情報】</t>
    <rPh sb="1" eb="3">
      <t>サシカ</t>
    </rPh>
    <rPh sb="3" eb="4">
      <t>モト</t>
    </rPh>
    <rPh sb="4" eb="6">
      <t>デンゲン</t>
    </rPh>
    <rPh sb="6" eb="7">
      <t>トウ</t>
    </rPh>
    <rPh sb="7" eb="9">
      <t>ジョウホウ</t>
    </rPh>
    <phoneticPr fontId="2"/>
  </si>
  <si>
    <t>※提出目的が電源等差替の申込の場合にのみ記載</t>
    <rPh sb="1" eb="3">
      <t>テイシュツ</t>
    </rPh>
    <rPh sb="3" eb="5">
      <t>モクテキ</t>
    </rPh>
    <rPh sb="6" eb="8">
      <t>デンゲン</t>
    </rPh>
    <rPh sb="8" eb="9">
      <t>トウ</t>
    </rPh>
    <rPh sb="9" eb="11">
      <t>サシカ</t>
    </rPh>
    <rPh sb="12" eb="14">
      <t>モウシコミ</t>
    </rPh>
    <rPh sb="15" eb="17">
      <t>バアイ</t>
    </rPh>
    <rPh sb="20" eb="22">
      <t>キサイ</t>
    </rPh>
    <phoneticPr fontId="2"/>
  </si>
  <si>
    <t>【差替先電源の差替可能容量】</t>
    <rPh sb="1" eb="3">
      <t>サシカ</t>
    </rPh>
    <rPh sb="3" eb="4">
      <t>サキ</t>
    </rPh>
    <rPh sb="4" eb="6">
      <t>デンゲン</t>
    </rPh>
    <rPh sb="7" eb="8">
      <t>サ</t>
    </rPh>
    <rPh sb="8" eb="9">
      <t>タイ</t>
    </rPh>
    <rPh sb="9" eb="11">
      <t>カノウ</t>
    </rPh>
    <rPh sb="11" eb="13">
      <t>ヨウリョウ</t>
    </rPh>
    <phoneticPr fontId="2"/>
  </si>
  <si>
    <t>【差替先として差替契約した差替容量】</t>
    <rPh sb="1" eb="3">
      <t>サシカ</t>
    </rPh>
    <rPh sb="3" eb="4">
      <t>サキ</t>
    </rPh>
    <rPh sb="7" eb="9">
      <t>サシカ</t>
    </rPh>
    <rPh sb="9" eb="11">
      <t>ケイヤク</t>
    </rPh>
    <rPh sb="13" eb="15">
      <t>サシカ</t>
    </rPh>
    <rPh sb="15" eb="17">
      <t>ヨウリョウ</t>
    </rPh>
    <phoneticPr fontId="2"/>
  </si>
  <si>
    <t>差替回数</t>
    <rPh sb="0" eb="2">
      <t>サシカ</t>
    </rPh>
    <rPh sb="2" eb="4">
      <t>カイスウ</t>
    </rPh>
    <phoneticPr fontId="2"/>
  </si>
  <si>
    <t>1回目</t>
    <rPh sb="1" eb="3">
      <t>カイメ</t>
    </rPh>
    <phoneticPr fontId="2"/>
  </si>
  <si>
    <t>差替元事業者名</t>
    <rPh sb="0" eb="1">
      <t>サ</t>
    </rPh>
    <rPh sb="1" eb="2">
      <t>タイ</t>
    </rPh>
    <rPh sb="2" eb="3">
      <t>モト</t>
    </rPh>
    <rPh sb="3" eb="6">
      <t>ジギョウシャ</t>
    </rPh>
    <rPh sb="6" eb="7">
      <t>メイ</t>
    </rPh>
    <phoneticPr fontId="2"/>
  </si>
  <si>
    <t>差替元電源等の名称</t>
    <rPh sb="0" eb="2">
      <t>サシカ</t>
    </rPh>
    <rPh sb="2" eb="3">
      <t>モト</t>
    </rPh>
    <rPh sb="3" eb="5">
      <t>デンゲン</t>
    </rPh>
    <rPh sb="5" eb="6">
      <t>トウ</t>
    </rPh>
    <rPh sb="7" eb="9">
      <t>メイショウ</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</si>
  <si>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</si>
  <si>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</si>
  <si>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</si>
  <si>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</si>
  <si>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</si>
  <si>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</si>
  <si>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</si>
  <si>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</si>
  <si>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【今回の差替契約で差替先電源等として差替える場合の差替容量】</t>
    <phoneticPr fontId="2"/>
  </si>
  <si>
    <t>差替期間</t>
    <rPh sb="0" eb="2">
      <t>サシカ</t>
    </rPh>
    <rPh sb="2" eb="4">
      <t>キカン</t>
    </rPh>
    <phoneticPr fontId="2"/>
  </si>
  <si>
    <t>提供できる
各月の送電可能電力</t>
    <rPh sb="0" eb="2">
      <t>テイキョウ</t>
    </rPh>
    <rPh sb="6" eb="8">
      <t>カクツキ</t>
    </rPh>
    <rPh sb="9" eb="11">
      <t>ソウデン</t>
    </rPh>
    <rPh sb="11" eb="13">
      <t>カノウ</t>
    </rPh>
    <rPh sb="13" eb="15">
      <t>デンリョク</t>
    </rPh>
    <phoneticPr fontId="2"/>
  </si>
  <si>
    <t>太陽光</t>
    <rPh sb="0" eb="3">
      <t>タイヨウコウ</t>
    </rPh>
    <phoneticPr fontId="2"/>
  </si>
  <si>
    <t>提供する各月の送電可能電力</t>
    <rPh sb="0" eb="2">
      <t>テイキョウ</t>
    </rPh>
    <rPh sb="4" eb="6">
      <t>カクツキ</t>
    </rPh>
    <rPh sb="7" eb="9">
      <t>ソウデン</t>
    </rPh>
    <rPh sb="9" eb="11">
      <t>カノウ</t>
    </rPh>
    <rPh sb="11" eb="13">
      <t>デンリョク</t>
    </rPh>
    <phoneticPr fontId="2"/>
  </si>
  <si>
    <t>差替先電源等</t>
    <phoneticPr fontId="2"/>
  </si>
  <si>
    <t>差替先用（対象実需給年度：2024年度）</t>
    <rPh sb="0" eb="1">
      <t>サ</t>
    </rPh>
    <rPh sb="1" eb="2">
      <t>カ</t>
    </rPh>
    <rPh sb="2" eb="3">
      <t>サキ</t>
    </rPh>
    <rPh sb="3" eb="4">
      <t>ヨウ</t>
    </rPh>
    <rPh sb="5" eb="7">
      <t>タイショウ</t>
    </rPh>
    <rPh sb="7" eb="8">
      <t>ジツ</t>
    </rPh>
    <rPh sb="8" eb="10">
      <t>ジュキュウ</t>
    </rPh>
    <rPh sb="10" eb="12">
      <t>ネンド</t>
    </rPh>
    <rPh sb="17" eb="19">
      <t>ネンド</t>
    </rPh>
    <phoneticPr fontId="2"/>
  </si>
  <si>
    <t>入力箇所</t>
    <rPh sb="0" eb="2">
      <t>ニュウリョク</t>
    </rPh>
    <rPh sb="2" eb="4">
      <t>カショ</t>
    </rPh>
    <phoneticPr fontId="2"/>
  </si>
  <si>
    <t>差替可能容量
（各月）</t>
    <rPh sb="0" eb="2">
      <t>サシカ</t>
    </rPh>
    <rPh sb="2" eb="4">
      <t>カノウ</t>
    </rPh>
    <rPh sb="4" eb="6">
      <t>ヨウリョウ</t>
    </rPh>
    <rPh sb="8" eb="10">
      <t>カクツキ</t>
    </rPh>
    <phoneticPr fontId="2"/>
  </si>
  <si>
    <t>差替可能容量
（年間）</t>
    <rPh sb="0" eb="2">
      <t>サシカ</t>
    </rPh>
    <rPh sb="2" eb="4">
      <t>カノウ</t>
    </rPh>
    <rPh sb="4" eb="6">
      <t>ヨウリョウ</t>
    </rPh>
    <rPh sb="8" eb="10">
      <t>ネンカン</t>
    </rPh>
    <phoneticPr fontId="2"/>
  </si>
  <si>
    <t>差替可能容量
（各月）</t>
    <rPh sb="0" eb="1">
      <t>サ</t>
    </rPh>
    <rPh sb="1" eb="2">
      <t>タイ</t>
    </rPh>
    <rPh sb="2" eb="4">
      <t>カノウ</t>
    </rPh>
    <rPh sb="4" eb="6">
      <t>ヨウリョウ</t>
    </rPh>
    <rPh sb="8" eb="10">
      <t>カクツキ</t>
    </rPh>
    <phoneticPr fontId="2"/>
  </si>
  <si>
    <t>差替可能容量
（年間）</t>
    <rPh sb="0" eb="1">
      <t>サ</t>
    </rPh>
    <rPh sb="1" eb="2">
      <t>タイ</t>
    </rPh>
    <rPh sb="2" eb="4">
      <t>カノウ</t>
    </rPh>
    <rPh sb="4" eb="6">
      <t>ヨウリョウ</t>
    </rPh>
    <rPh sb="8" eb="10">
      <t>ネンカン</t>
    </rPh>
    <phoneticPr fontId="2"/>
  </si>
  <si>
    <t>設備容量</t>
    <rPh sb="0" eb="2">
      <t>セツビ</t>
    </rPh>
    <rPh sb="2" eb="4">
      <t>ヨウリョウ</t>
    </rPh>
    <phoneticPr fontId="2"/>
  </si>
  <si>
    <t>kW</t>
    <phoneticPr fontId="2"/>
  </si>
  <si>
    <t xml:space="preserve">提供する各月の供給力[kW] </t>
    <rPh sb="0" eb="2">
      <t>テイキョウ</t>
    </rPh>
    <rPh sb="4" eb="6">
      <t>カクツキ</t>
    </rPh>
    <rPh sb="7" eb="10">
      <t>キョウキュウリョク</t>
    </rPh>
    <phoneticPr fontId="2"/>
  </si>
  <si>
    <t>←使わない</t>
    <rPh sb="1" eb="2">
      <t>ツカ</t>
    </rPh>
    <phoneticPr fontId="2"/>
  </si>
  <si>
    <t>：手入力</t>
    <rPh sb="1" eb="2">
      <t>テ</t>
    </rPh>
    <rPh sb="2" eb="4">
      <t>ニュウリョク</t>
    </rPh>
    <phoneticPr fontId="2"/>
  </si>
  <si>
    <t>②再エネ除きの調達量</t>
    <rPh sb="1" eb="2">
      <t>サイ</t>
    </rPh>
    <rPh sb="4" eb="5">
      <t>ノゾ</t>
    </rPh>
    <rPh sb="7" eb="9">
      <t>チョウタツ</t>
    </rPh>
    <rPh sb="9" eb="10">
      <t>リョウ</t>
    </rPh>
    <phoneticPr fontId="2"/>
  </si>
  <si>
    <t>②必要予備率(再エネ除き後)</t>
    <rPh sb="1" eb="3">
      <t>ヒツヨウ</t>
    </rPh>
    <rPh sb="3" eb="5">
      <t>ヨビ</t>
    </rPh>
    <rPh sb="5" eb="6">
      <t>リツ</t>
    </rPh>
    <rPh sb="7" eb="8">
      <t>サイ</t>
    </rPh>
    <rPh sb="10" eb="11">
      <t>ノゾ</t>
    </rPh>
    <rPh sb="12" eb="13">
      <t>ゴ</t>
    </rPh>
    <phoneticPr fontId="2"/>
  </si>
  <si>
    <t>③持続的予備率</t>
    <rPh sb="1" eb="3">
      <t>ジゾク</t>
    </rPh>
    <rPh sb="3" eb="4">
      <t>テキ</t>
    </rPh>
    <rPh sb="4" eb="6">
      <t>ヨビ</t>
    </rPh>
    <rPh sb="6" eb="7">
      <t>リツ</t>
    </rPh>
    <phoneticPr fontId="2"/>
  </si>
  <si>
    <t>④再エネ各月kW</t>
    <rPh sb="1" eb="2">
      <t>サイ</t>
    </rPh>
    <rPh sb="4" eb="6">
      <t>カクツキ</t>
    </rPh>
    <phoneticPr fontId="2"/>
  </si>
  <si>
    <t>⑤必要供給力(再エネ除き)</t>
    <rPh sb="1" eb="3">
      <t>ヒツヨウ</t>
    </rPh>
    <rPh sb="3" eb="6">
      <t>キョウキュウリョク</t>
    </rPh>
    <rPh sb="7" eb="8">
      <t>サイ</t>
    </rPh>
    <rPh sb="10" eb="11">
      <t>ノゾ</t>
    </rPh>
    <phoneticPr fontId="2"/>
  </si>
  <si>
    <t>⑥cc供給力</t>
    <rPh sb="3" eb="6">
      <t>キョウキュウリョク</t>
    </rPh>
    <phoneticPr fontId="2"/>
  </si>
  <si>
    <t>⑦最小期待量からの増分除き</t>
    <rPh sb="1" eb="3">
      <t>サイショウ</t>
    </rPh>
    <rPh sb="3" eb="5">
      <t>キタイ</t>
    </rPh>
    <rPh sb="5" eb="6">
      <t>リョウ</t>
    </rPh>
    <rPh sb="9" eb="11">
      <t>ゾウブン</t>
    </rPh>
    <rPh sb="11" eb="12">
      <t>ノゾ</t>
    </rPh>
    <phoneticPr fontId="2"/>
  </si>
  <si>
    <t>⑧停止可能量</t>
    <rPh sb="1" eb="3">
      <t>テイシ</t>
    </rPh>
    <rPh sb="3" eb="6">
      <t>カノウリョウ</t>
    </rPh>
    <phoneticPr fontId="2"/>
  </si>
  <si>
    <t>⑨カウント可能な設備量</t>
    <rPh sb="5" eb="7">
      <t>カノウ</t>
    </rPh>
    <rPh sb="8" eb="10">
      <t>セツビ</t>
    </rPh>
    <rPh sb="10" eb="11">
      <t>リョウ</t>
    </rPh>
    <phoneticPr fontId="2"/>
  </si>
  <si>
    <t>⑩期待容量(単位：kW)</t>
    <rPh sb="1" eb="3">
      <t>キタイ</t>
    </rPh>
    <rPh sb="3" eb="5">
      <t>ヨウリョウ</t>
    </rPh>
    <rPh sb="6" eb="8">
      <t>タンイ</t>
    </rPh>
    <phoneticPr fontId="2"/>
  </si>
  <si>
    <t>5月</t>
    <phoneticPr fontId="2"/>
  </si>
  <si>
    <t>差替済容量
（各月）</t>
    <rPh sb="0" eb="2">
      <t>サシカ</t>
    </rPh>
    <rPh sb="2" eb="3">
      <t>ズ</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</si>
  <si>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</si>
  <si>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差替容量
（各月）</t>
    <rPh sb="0" eb="2">
      <t>サシカ</t>
    </rPh>
    <rPh sb="2" eb="4">
      <t>ヨウリョウ</t>
    </rPh>
    <rPh sb="6" eb="8">
      <t>カクツキ</t>
    </rPh>
    <phoneticPr fontId="2"/>
  </si>
  <si>
    <t>差替容量
（年間）</t>
    <rPh sb="0" eb="1">
      <t>サ</t>
    </rPh>
    <rPh sb="1" eb="2">
      <t>タイ</t>
    </rPh>
    <rPh sb="2" eb="4">
      <t>ヨウリョウ</t>
    </rPh>
    <rPh sb="6" eb="8">
      <t>ネンカン</t>
    </rPh>
    <phoneticPr fontId="2"/>
  </si>
  <si>
    <t>四捨五入</t>
    <rPh sb="0" eb="4">
      <t>シシャゴニュウ</t>
    </rPh>
    <phoneticPr fontId="2"/>
  </si>
  <si>
    <t>一般
（自流式）</t>
    <rPh sb="0" eb="2">
      <t>イッパン</t>
    </rPh>
    <rPh sb="4" eb="6">
      <t>ジリュウ</t>
    </rPh>
    <rPh sb="6" eb="7">
      <t>シキ</t>
    </rPh>
    <phoneticPr fontId="2"/>
  </si>
  <si>
    <t>計</t>
    <rPh sb="0" eb="1">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</si>
</sst>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 numFmtId="186" formatCode="#,##0_ ;[Red]\-#,##0\ "/>
  </numFmts>
  <fonts count="16"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E6B8B7"/>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70C0"/>
        <bgColor indexed="64"/>
      </patternFill>
    </fill>
    <fill>
      <patternFill patternType="solid">
        <fgColor theme="0"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28">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176" fontId="7" fillId="0" borderId="5" xfId="0" applyNumberFormat="1" applyFont="1" applyFill="1" applyBorder="1"/>
    <xf numFmtId="177" fontId="1" fillId="0" borderId="0" xfId="0" applyNumberFormat="1" applyFont="1"/>
    <xf numFmtId="176" fontId="1" fillId="0" borderId="6" xfId="0" applyNumberFormat="1" applyFont="1" applyBorder="1" applyAlignment="1">
      <alignment shrinkToFit="1"/>
    </xf>
    <xf numFmtId="0" fontId="1" fillId="0" borderId="0" xfId="0" applyFont="1" applyAlignment="1">
      <alignment horizontal="left"/>
    </xf>
    <xf numFmtId="0" fontId="1" fillId="0" borderId="0" xfId="0" applyFont="1" applyAlignment="1">
      <alignment horizontal="left" vertical="center"/>
    </xf>
    <xf numFmtId="176" fontId="1" fillId="0" borderId="0" xfId="0" applyNumberFormat="1" applyFont="1" applyBorder="1"/>
    <xf numFmtId="176" fontId="1" fillId="0" borderId="1" xfId="0" applyNumberFormat="1" applyFont="1" applyBorder="1"/>
    <xf numFmtId="176" fontId="1" fillId="0" borderId="7" xfId="0" applyNumberFormat="1" applyFont="1" applyBorder="1"/>
    <xf numFmtId="0" fontId="1" fillId="0" borderId="1" xfId="0" applyFont="1" applyBorder="1" applyAlignment="1">
      <alignment vertical="center"/>
    </xf>
    <xf numFmtId="0" fontId="1" fillId="0" borderId="0" xfId="0" applyFont="1" applyBorder="1" applyAlignment="1">
      <alignment horizontal="center" vertical="center"/>
    </xf>
    <xf numFmtId="176" fontId="1" fillId="0" borderId="3" xfId="0" applyNumberFormat="1" applyFont="1" applyBorder="1"/>
    <xf numFmtId="176" fontId="1" fillId="0" borderId="8" xfId="0" applyNumberFormat="1" applyFont="1" applyBorder="1"/>
    <xf numFmtId="178" fontId="1" fillId="0" borderId="9" xfId="0" applyNumberFormat="1" applyFont="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7" fontId="7" fillId="0" borderId="5" xfId="0" applyNumberFormat="1" applyFont="1" applyFill="1" applyBorder="1"/>
    <xf numFmtId="178" fontId="7" fillId="0" borderId="5" xfId="0" applyNumberFormat="1" applyFont="1" applyFill="1" applyBorder="1"/>
    <xf numFmtId="179" fontId="7" fillId="0" borderId="0" xfId="0" applyNumberFormat="1" applyFont="1" applyFill="1"/>
    <xf numFmtId="0" fontId="3" fillId="0" borderId="0" xfId="0" applyFont="1" applyBorder="1" applyAlignment="1">
      <alignment horizontal="center" vertical="center"/>
    </xf>
    <xf numFmtId="0" fontId="3" fillId="0" borderId="0" xfId="0" applyFont="1" applyAlignment="1" applyProtection="1">
      <alignment vertical="center"/>
    </xf>
    <xf numFmtId="38" fontId="1" fillId="0" borderId="1" xfId="2" applyFont="1" applyBorder="1" applyAlignment="1"/>
    <xf numFmtId="0" fontId="3" fillId="0" borderId="0" xfId="0" applyFont="1" applyAlignment="1" applyProtection="1">
      <alignment vertical="center"/>
      <protection locked="0"/>
    </xf>
    <xf numFmtId="181" fontId="7" fillId="0" borderId="5" xfId="2" applyNumberFormat="1" applyFont="1" applyFill="1" applyBorder="1" applyAlignment="1"/>
    <xf numFmtId="181" fontId="7" fillId="0" borderId="8" xfId="2" applyNumberFormat="1" applyFont="1" applyFill="1" applyBorder="1" applyAlignment="1"/>
    <xf numFmtId="181" fontId="1" fillId="0" borderId="3" xfId="2" applyNumberFormat="1" applyFont="1" applyBorder="1" applyAlignment="1"/>
    <xf numFmtId="181" fontId="1" fillId="0" borderId="1" xfId="2" applyNumberFormat="1" applyFont="1" applyBorder="1" applyAlignment="1"/>
    <xf numFmtId="176"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0" borderId="0" xfId="0" applyFont="1" applyFill="1"/>
    <xf numFmtId="176" fontId="7" fillId="3" borderId="5" xfId="0" applyNumberFormat="1" applyFont="1" applyFill="1" applyBorder="1"/>
    <xf numFmtId="177" fontId="7" fillId="3" borderId="5" xfId="0" applyNumberFormat="1" applyFont="1" applyFill="1" applyBorder="1"/>
    <xf numFmtId="178" fontId="7" fillId="3" borderId="5" xfId="0" applyNumberFormat="1" applyFont="1" applyFill="1" applyBorder="1"/>
    <xf numFmtId="182" fontId="1" fillId="0" borderId="5" xfId="0" applyNumberFormat="1" applyFont="1" applyBorder="1"/>
    <xf numFmtId="0" fontId="3" fillId="5" borderId="0" xfId="0" applyFont="1" applyFill="1" applyAlignment="1">
      <alignment horizontal="centerContinuous"/>
    </xf>
    <xf numFmtId="0" fontId="3" fillId="6" borderId="0" xfId="0" applyFont="1" applyFill="1" applyAlignment="1">
      <alignment horizontal="centerContinuous"/>
    </xf>
    <xf numFmtId="0" fontId="12" fillId="4" borderId="0" xfId="0" applyFont="1" applyFill="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shrinkToFit="1"/>
      <protection hidden="1"/>
    </xf>
    <xf numFmtId="184" fontId="7" fillId="0" borderId="5" xfId="2" applyNumberFormat="1" applyFont="1" applyFill="1" applyBorder="1" applyAlignment="1"/>
    <xf numFmtId="184" fontId="7" fillId="0" borderId="8" xfId="2" applyNumberFormat="1" applyFont="1" applyFill="1" applyBorder="1" applyAlignment="1"/>
    <xf numFmtId="184" fontId="1" fillId="0" borderId="3" xfId="2" applyNumberFormat="1" applyFont="1" applyBorder="1" applyAlignment="1"/>
    <xf numFmtId="184" fontId="1" fillId="0" borderId="1" xfId="2" applyNumberFormat="1" applyFont="1" applyBorder="1" applyAlignment="1"/>
    <xf numFmtId="178" fontId="7" fillId="0" borderId="5" xfId="3" applyNumberFormat="1" applyFont="1" applyFill="1" applyBorder="1" applyAlignment="1"/>
    <xf numFmtId="0" fontId="14" fillId="0" borderId="0" xfId="0" applyFont="1"/>
    <xf numFmtId="178" fontId="1" fillId="0" borderId="0" xfId="0" applyNumberFormat="1" applyFont="1"/>
    <xf numFmtId="181" fontId="1" fillId="0" borderId="0" xfId="0" applyNumberFormat="1" applyFont="1"/>
    <xf numFmtId="182" fontId="1" fillId="0" borderId="6" xfId="0" applyNumberFormat="1" applyFont="1" applyBorder="1" applyAlignment="1">
      <alignment shrinkToFit="1"/>
    </xf>
    <xf numFmtId="182" fontId="1" fillId="0" borderId="1" xfId="0" applyNumberFormat="1" applyFont="1" applyBorder="1"/>
    <xf numFmtId="182" fontId="1" fillId="0" borderId="0" xfId="0" applyNumberFormat="1" applyFont="1"/>
    <xf numFmtId="185" fontId="1" fillId="0" borderId="0" xfId="0" applyNumberFormat="1" applyFont="1"/>
    <xf numFmtId="0" fontId="3" fillId="0" borderId="0" xfId="0" applyFont="1" applyAlignment="1">
      <alignment horizontal="center" vertical="center"/>
    </xf>
    <xf numFmtId="0" fontId="3" fillId="0" borderId="0" xfId="0" applyFont="1" applyAlignment="1">
      <alignment horizontal="left" vertical="center"/>
    </xf>
    <xf numFmtId="176" fontId="4" fillId="7" borderId="1" xfId="0" applyNumberFormat="1" applyFont="1" applyFill="1" applyBorder="1" applyAlignment="1" applyProtection="1">
      <alignment horizontal="center" vertical="center" shrinkToFit="1"/>
      <protection locked="0"/>
    </xf>
    <xf numFmtId="0" fontId="1" fillId="0" borderId="0" xfId="0" applyFont="1" applyAlignment="1" applyProtection="1">
      <alignment horizontal="center" vertical="center"/>
      <protection hidden="1"/>
    </xf>
    <xf numFmtId="0" fontId="1" fillId="0" borderId="0" xfId="0" applyFont="1" applyProtection="1">
      <protection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12" fillId="10" borderId="11" xfId="0" applyFont="1" applyFill="1" applyBorder="1" applyAlignment="1" applyProtection="1">
      <alignment horizontal="center" vertical="center"/>
      <protection hidden="1"/>
    </xf>
    <xf numFmtId="0" fontId="1" fillId="11" borderId="11" xfId="0" applyFont="1" applyFill="1" applyBorder="1" applyAlignment="1" applyProtection="1">
      <alignment horizontal="center" vertical="center"/>
      <protection hidden="1"/>
    </xf>
    <xf numFmtId="0" fontId="12" fillId="11" borderId="11" xfId="0" applyFont="1" applyFill="1" applyBorder="1" applyAlignment="1" applyProtection="1">
      <alignment horizontal="center" vertical="center"/>
      <protection hidden="1"/>
    </xf>
    <xf numFmtId="0" fontId="12" fillId="11" borderId="11" xfId="0" applyFont="1" applyFill="1" applyBorder="1" applyAlignment="1" applyProtection="1">
      <alignment horizontal="left" vertical="center"/>
      <protection hidden="1"/>
    </xf>
    <xf numFmtId="0" fontId="12" fillId="10" borderId="11" xfId="0" applyFont="1" applyFill="1" applyBorder="1" applyAlignment="1" applyProtection="1">
      <alignment horizontal="left" vertical="center"/>
      <protection hidden="1"/>
    </xf>
    <xf numFmtId="0" fontId="3" fillId="0" borderId="0" xfId="0" applyFont="1" applyFill="1" applyAlignment="1" applyProtection="1">
      <alignment horizont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horizontal="center" vertical="center"/>
      <protection hidden="1"/>
    </xf>
    <xf numFmtId="0" fontId="1" fillId="0" borderId="1" xfId="0" applyFont="1" applyBorder="1" applyProtection="1">
      <protection hidden="1"/>
    </xf>
    <xf numFmtId="186" fontId="15"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38" fontId="15" fillId="0" borderId="1" xfId="0" applyNumberFormat="1"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1" fillId="2" borderId="1" xfId="0" applyFont="1" applyFill="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0" borderId="0" xfId="0" applyFont="1" applyAlignment="1" applyProtection="1">
      <alignment horizontal="left" vertical="center"/>
      <protection hidden="1"/>
    </xf>
    <xf numFmtId="0" fontId="1" fillId="0" borderId="1" xfId="0" applyFont="1" applyBorder="1" applyAlignment="1" applyProtection="1">
      <alignment vertical="center"/>
      <protection hidden="1"/>
    </xf>
    <xf numFmtId="186" fontId="15" fillId="3" borderId="1" xfId="0" applyNumberFormat="1" applyFont="1" applyFill="1" applyBorder="1" applyAlignment="1" applyProtection="1">
      <alignment horizontal="center" vertical="center"/>
      <protection locked="0" hidden="1"/>
    </xf>
    <xf numFmtId="0" fontId="3" fillId="3" borderId="0" xfId="0" applyFont="1" applyFill="1" applyAlignment="1" applyProtection="1">
      <alignment horizont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186" fontId="1" fillId="3" borderId="1" xfId="0" applyNumberFormat="1" applyFont="1" applyFill="1" applyBorder="1" applyAlignment="1" applyProtection="1">
      <alignment horizontal="center" vertical="center"/>
      <protection locked="0" hidden="1"/>
    </xf>
    <xf numFmtId="49" fontId="1"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protection hidden="1"/>
    </xf>
    <xf numFmtId="186" fontId="15" fillId="3" borderId="1" xfId="0" applyNumberFormat="1" applyFont="1" applyFill="1" applyBorder="1" applyAlignment="1" applyProtection="1">
      <alignment vertical="center"/>
      <protection locked="0" hidden="1"/>
    </xf>
    <xf numFmtId="176" fontId="6" fillId="3" borderId="5" xfId="0" applyNumberFormat="1" applyFont="1" applyFill="1" applyBorder="1"/>
    <xf numFmtId="177" fontId="6" fillId="3" borderId="5" xfId="0" applyNumberFormat="1" applyFont="1" applyFill="1" applyBorder="1"/>
    <xf numFmtId="178" fontId="6" fillId="3" borderId="5" xfId="0" applyNumberFormat="1" applyFont="1" applyFill="1" applyBorder="1"/>
    <xf numFmtId="0" fontId="1" fillId="2" borderId="1" xfId="0" applyFont="1" applyFill="1" applyBorder="1" applyAlignment="1" applyProtection="1">
      <alignment horizontal="center" vertical="center" wrapText="1"/>
      <protection hidden="1"/>
    </xf>
    <xf numFmtId="186" fontId="15" fillId="9" borderId="11" xfId="0" applyNumberFormat="1" applyFont="1" applyFill="1" applyBorder="1" applyAlignment="1" applyProtection="1">
      <alignment horizontal="center" vertical="center"/>
      <protection hidden="1"/>
    </xf>
    <xf numFmtId="0" fontId="15" fillId="11" borderId="11" xfId="0" applyFont="1" applyFill="1" applyBorder="1" applyAlignment="1" applyProtection="1">
      <alignment horizontal="center" vertical="center"/>
      <protection hidden="1"/>
    </xf>
    <xf numFmtId="186" fontId="15" fillId="2" borderId="11" xfId="0" applyNumberFormat="1"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locked="0" hidden="1"/>
    </xf>
    <xf numFmtId="186" fontId="15" fillId="0" borderId="1" xfId="0" applyNumberFormat="1"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wrapText="1"/>
      <protection hidden="1"/>
    </xf>
    <xf numFmtId="186" fontId="15" fillId="0" borderId="1" xfId="0" applyNumberFormat="1" applyFont="1" applyFill="1" applyBorder="1" applyAlignment="1" applyProtection="1">
      <alignment horizontal="center" vertical="center"/>
      <protection locked="0" hidden="1"/>
    </xf>
    <xf numFmtId="0" fontId="1" fillId="0" borderId="16"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wrapText="1"/>
      <protection hidden="1"/>
    </xf>
    <xf numFmtId="186" fontId="15" fillId="3" borderId="1" xfId="0" applyNumberFormat="1" applyFont="1" applyFill="1" applyBorder="1" applyAlignment="1" applyProtection="1">
      <alignment horizontal="center" vertical="center"/>
      <protection locked="0" hidden="1"/>
    </xf>
    <xf numFmtId="186" fontId="15" fillId="2" borderId="11" xfId="0" applyNumberFormat="1"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hidden="1"/>
    </xf>
    <xf numFmtId="0" fontId="3" fillId="8" borderId="0" xfId="0" applyFont="1" applyFill="1" applyAlignment="1" applyProtection="1">
      <alignment horizontal="center"/>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1" fillId="0" borderId="2" xfId="0" applyFont="1" applyFill="1" applyBorder="1" applyAlignment="1" applyProtection="1">
      <alignment horizontal="center" vertical="center" wrapText="1"/>
      <protection hidden="1"/>
    </xf>
    <xf numFmtId="0" fontId="1" fillId="0" borderId="3" xfId="0" applyFont="1" applyFill="1" applyBorder="1" applyAlignment="1" applyProtection="1">
      <alignment horizontal="center" vertical="center" wrapText="1"/>
      <protection hidden="1"/>
    </xf>
    <xf numFmtId="186" fontId="15" fillId="0" borderId="2" xfId="0" applyNumberFormat="1" applyFont="1" applyFill="1" applyBorder="1" applyAlignment="1" applyProtection="1">
      <alignment horizontal="center" vertical="center"/>
      <protection locked="0" hidden="1"/>
    </xf>
    <xf numFmtId="186" fontId="15" fillId="0" borderId="4" xfId="0" applyNumberFormat="1" applyFont="1" applyFill="1" applyBorder="1" applyAlignment="1" applyProtection="1">
      <alignment horizontal="center" vertical="center"/>
      <protection locked="0" hidden="1"/>
    </xf>
    <xf numFmtId="186" fontId="15" fillId="0" borderId="3" xfId="0" applyNumberFormat="1" applyFont="1" applyFill="1" applyBorder="1" applyAlignment="1" applyProtection="1">
      <alignment horizontal="center" vertical="center"/>
      <protection locked="0" hidden="1"/>
    </xf>
    <xf numFmtId="0" fontId="1" fillId="2" borderId="15"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2" borderId="15" xfId="0" applyFont="1" applyFill="1" applyBorder="1" applyAlignment="1" applyProtection="1">
      <alignment horizontal="center" vertical="center" wrapText="1"/>
      <protection hidden="1"/>
    </xf>
    <xf numFmtId="186" fontId="15" fillId="3" borderId="2" xfId="0" applyNumberFormat="1" applyFont="1" applyFill="1" applyBorder="1" applyAlignment="1" applyProtection="1">
      <alignment horizontal="center" vertical="center"/>
      <protection locked="0" hidden="1"/>
    </xf>
    <xf numFmtId="186" fontId="15" fillId="3" borderId="4" xfId="0" applyNumberFormat="1" applyFont="1" applyFill="1" applyBorder="1" applyAlignment="1" applyProtection="1">
      <alignment horizontal="center" vertical="center"/>
      <protection locked="0" hidden="1"/>
    </xf>
    <xf numFmtId="186" fontId="15" fillId="3" borderId="3" xfId="0" applyNumberFormat="1" applyFont="1" applyFill="1" applyBorder="1" applyAlignment="1" applyProtection="1">
      <alignment horizontal="center" vertical="center"/>
      <protection locked="0"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186" fontId="15" fillId="3" borderId="1" xfId="0" applyNumberFormat="1" applyFont="1" applyFill="1" applyBorder="1" applyAlignment="1" applyProtection="1">
      <alignment horizontal="center" vertical="center"/>
      <protection locked="0" hidden="1"/>
    </xf>
    <xf numFmtId="0" fontId="1" fillId="2" borderId="17" xfId="0" applyFont="1" applyFill="1" applyBorder="1" applyAlignment="1" applyProtection="1">
      <alignment horizontal="center" vertical="center" wrapText="1"/>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186" fontId="15" fillId="0" borderId="1" xfId="0" applyNumberFormat="1" applyFont="1" applyFill="1" applyBorder="1" applyAlignment="1" applyProtection="1">
      <alignment horizontal="center" vertical="center"/>
      <protection hidden="1"/>
    </xf>
    <xf numFmtId="0" fontId="1" fillId="2" borderId="18" xfId="0" applyFont="1" applyFill="1" applyBorder="1" applyAlignment="1" applyProtection="1">
      <alignment horizontal="center" vertical="center" wrapText="1"/>
      <protection hidden="1"/>
    </xf>
    <xf numFmtId="0" fontId="1" fillId="2" borderId="19" xfId="0" applyFont="1" applyFill="1" applyBorder="1" applyAlignment="1" applyProtection="1">
      <alignment horizontal="center" vertical="center"/>
      <protection hidden="1"/>
    </xf>
    <xf numFmtId="0" fontId="1" fillId="2" borderId="20" xfId="0" applyFont="1" applyFill="1" applyBorder="1" applyAlignment="1" applyProtection="1">
      <alignment horizontal="center" vertical="center"/>
      <protection hidden="1"/>
    </xf>
    <xf numFmtId="0" fontId="1" fillId="2" borderId="21" xfId="0" applyFont="1" applyFill="1" applyBorder="1" applyAlignment="1" applyProtection="1">
      <alignment horizontal="center" vertical="center"/>
      <protection hidden="1"/>
    </xf>
    <xf numFmtId="38" fontId="15" fillId="0" borderId="2" xfId="0" applyNumberFormat="1" applyFont="1" applyFill="1" applyBorder="1" applyAlignment="1" applyProtection="1">
      <alignment horizontal="center" vertical="center"/>
      <protection hidden="1"/>
    </xf>
    <xf numFmtId="38" fontId="15" fillId="0" borderId="4" xfId="0" applyNumberFormat="1" applyFont="1" applyFill="1" applyBorder="1" applyAlignment="1" applyProtection="1">
      <alignment horizontal="center" vertical="center"/>
      <protection hidden="1"/>
    </xf>
    <xf numFmtId="38" fontId="15" fillId="0" borderId="3" xfId="0" applyNumberFormat="1"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18" xfId="0" applyFont="1" applyFill="1" applyBorder="1" applyAlignment="1" applyProtection="1">
      <alignment horizontal="center" vertical="center"/>
      <protection hidden="1"/>
    </xf>
    <xf numFmtId="0" fontId="1" fillId="2" borderId="22"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wrapText="1"/>
      <protection hidden="1"/>
    </xf>
    <xf numFmtId="186" fontId="15" fillId="0" borderId="2" xfId="0" applyNumberFormat="1" applyFont="1" applyFill="1" applyBorder="1" applyAlignment="1" applyProtection="1">
      <alignment horizontal="center" vertical="center"/>
      <protection hidden="1"/>
    </xf>
    <xf numFmtId="186" fontId="15" fillId="0" borderId="4" xfId="0" applyNumberFormat="1" applyFont="1" applyFill="1" applyBorder="1" applyAlignment="1" applyProtection="1">
      <alignment horizontal="center" vertical="center"/>
      <protection hidden="1"/>
    </xf>
    <xf numFmtId="186" fontId="15" fillId="0" borderId="3" xfId="0" applyNumberFormat="1"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186" fontId="1" fillId="0" borderId="1" xfId="0" applyNumberFormat="1" applyFont="1" applyFill="1" applyBorder="1" applyAlignment="1" applyProtection="1">
      <alignment horizontal="center" vertical="center"/>
      <protection locked="0" hidden="1"/>
    </xf>
    <xf numFmtId="0" fontId="1" fillId="0" borderId="1" xfId="0" applyFont="1" applyFill="1" applyBorder="1" applyAlignment="1" applyProtection="1">
      <alignment horizontal="center" vertical="center"/>
      <protection locked="0" hidden="1"/>
    </xf>
    <xf numFmtId="38" fontId="15" fillId="0" borderId="1" xfId="0" applyNumberFormat="1"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12" fillId="11" borderId="11" xfId="0" applyFont="1" applyFill="1" applyBorder="1" applyAlignment="1" applyProtection="1">
      <alignment horizontal="left" vertical="center"/>
      <protection hidden="1"/>
    </xf>
    <xf numFmtId="186" fontId="15" fillId="2" borderId="11" xfId="0" applyNumberFormat="1" applyFont="1" applyFill="1" applyBorder="1" applyAlignment="1" applyProtection="1">
      <alignment horizontal="center" vertical="center"/>
      <protection hidden="1"/>
    </xf>
    <xf numFmtId="0" fontId="15" fillId="11" borderId="11" xfId="0" applyFont="1" applyFill="1" applyBorder="1" applyAlignment="1" applyProtection="1">
      <alignment horizontal="center" vertical="center"/>
      <protection hidden="1"/>
    </xf>
    <xf numFmtId="0" fontId="1" fillId="9" borderId="11" xfId="0" applyFont="1" applyFill="1" applyBorder="1" applyAlignment="1" applyProtection="1">
      <alignment horizontal="center" vertical="center"/>
      <protection hidden="1"/>
    </xf>
    <xf numFmtId="0" fontId="12" fillId="10" borderId="11" xfId="0" applyFont="1" applyFill="1" applyBorder="1" applyAlignment="1" applyProtection="1">
      <alignment horizontal="left" vertical="center"/>
      <protection hidden="1"/>
    </xf>
    <xf numFmtId="0" fontId="12" fillId="10" borderId="11" xfId="0" applyFont="1" applyFill="1" applyBorder="1" applyAlignment="1" applyProtection="1">
      <alignment horizontal="center" vertical="center"/>
      <protection hidden="1"/>
    </xf>
    <xf numFmtId="0" fontId="12" fillId="10" borderId="11" xfId="0" applyFont="1" applyFill="1" applyBorder="1" applyAlignment="1" applyProtection="1">
      <alignment horizontal="center" vertical="center" wrapText="1"/>
      <protection hidden="1"/>
    </xf>
    <xf numFmtId="0" fontId="12" fillId="10" borderId="11" xfId="0" applyFont="1" applyFill="1" applyBorder="1" applyAlignment="1" applyProtection="1">
      <alignment horizontal="left" vertical="center" wrapText="1"/>
      <protection hidden="1"/>
    </xf>
    <xf numFmtId="0" fontId="1" fillId="10" borderId="12" xfId="0" applyFont="1" applyFill="1" applyBorder="1" applyAlignment="1" applyProtection="1">
      <alignment horizontal="center" vertical="center"/>
      <protection hidden="1"/>
    </xf>
    <xf numFmtId="0" fontId="1" fillId="10" borderId="13" xfId="0" applyFont="1" applyFill="1" applyBorder="1" applyAlignment="1" applyProtection="1">
      <alignment horizontal="center" vertical="center"/>
      <protection hidden="1"/>
    </xf>
    <xf numFmtId="0" fontId="1" fillId="10" borderId="14" xfId="0" applyFont="1" applyFill="1" applyBorder="1" applyAlignment="1" applyProtection="1">
      <alignment horizontal="center" vertical="center"/>
      <protection hidden="1"/>
    </xf>
    <xf numFmtId="0" fontId="12" fillId="11" borderId="11" xfId="0" applyFont="1" applyFill="1" applyBorder="1" applyAlignment="1" applyProtection="1">
      <alignment horizontal="left" vertical="center" wrapText="1"/>
      <protection hidden="1"/>
    </xf>
    <xf numFmtId="0" fontId="1" fillId="11" borderId="12" xfId="0" applyFont="1" applyFill="1" applyBorder="1" applyAlignment="1" applyProtection="1">
      <alignment horizontal="center" vertical="center"/>
      <protection hidden="1"/>
    </xf>
    <xf numFmtId="0" fontId="1" fillId="11" borderId="13" xfId="0" applyFont="1" applyFill="1" applyBorder="1" applyAlignment="1" applyProtection="1">
      <alignment horizontal="center" vertical="center"/>
      <protection hidden="1"/>
    </xf>
    <xf numFmtId="0" fontId="1" fillId="11" borderId="14" xfId="0" applyFont="1" applyFill="1" applyBorder="1" applyAlignment="1" applyProtection="1">
      <alignment horizontal="center" vertical="center"/>
      <protection hidden="1"/>
    </xf>
    <xf numFmtId="0" fontId="1" fillId="11" borderId="11" xfId="0" applyFont="1" applyFill="1" applyBorder="1" applyAlignment="1" applyProtection="1">
      <alignment horizontal="center" vertical="center"/>
      <protection hidden="1"/>
    </xf>
    <xf numFmtId="0" fontId="3" fillId="0" borderId="0" xfId="0" applyFont="1" applyFill="1" applyAlignment="1" applyProtection="1">
      <alignment horizontal="center"/>
      <protection hidden="1"/>
    </xf>
    <xf numFmtId="0" fontId="3" fillId="0" borderId="0" xfId="0" applyFont="1" applyAlignment="1" applyProtection="1">
      <alignment horizontal="center" vertical="center"/>
      <protection hidden="1"/>
    </xf>
    <xf numFmtId="0" fontId="1" fillId="10" borderId="11" xfId="0" applyFont="1" applyFill="1" applyBorder="1" applyAlignment="1" applyProtection="1">
      <alignment horizontal="center" vertical="center"/>
      <protection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3" fillId="5" borderId="10" xfId="0" applyFont="1" applyFill="1" applyBorder="1" applyAlignment="1" applyProtection="1">
      <alignment horizontal="right" vertical="center"/>
      <protection locked="0"/>
    </xf>
    <xf numFmtId="183" fontId="7" fillId="5" borderId="2" xfId="0" quotePrefix="1" applyNumberFormat="1" applyFont="1" applyFill="1" applyBorder="1" applyAlignment="1" applyProtection="1">
      <alignment horizontal="center" vertical="center"/>
      <protection locked="0"/>
    </xf>
    <xf numFmtId="183" fontId="7" fillId="5" borderId="4" xfId="0" applyNumberFormat="1" applyFont="1" applyFill="1" applyBorder="1" applyAlignment="1" applyProtection="1">
      <alignment horizontal="center" vertical="center"/>
      <protection locked="0"/>
    </xf>
    <xf numFmtId="183" fontId="7" fillId="5" borderId="3" xfId="0" applyNumberFormat="1" applyFont="1" applyFill="1" applyBorder="1" applyAlignment="1" applyProtection="1">
      <alignment horizontal="center" vertical="center"/>
      <protection locked="0"/>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0" borderId="2" xfId="0" applyNumberFormat="1" applyFont="1" applyFill="1" applyBorder="1" applyAlignment="1" applyProtection="1">
      <alignment horizontal="center" vertical="center"/>
      <protection hidden="1"/>
    </xf>
    <xf numFmtId="176" fontId="1" fillId="0" borderId="4" xfId="0" applyNumberFormat="1" applyFont="1" applyFill="1" applyBorder="1" applyAlignment="1" applyProtection="1">
      <alignment horizontal="center" vertical="center"/>
      <protection hidden="1"/>
    </xf>
    <xf numFmtId="176" fontId="1" fillId="0" borderId="3" xfId="0" applyNumberFormat="1" applyFont="1" applyFill="1" applyBorder="1" applyAlignment="1" applyProtection="1">
      <alignment horizontal="center" vertical="center"/>
      <protection hidden="1"/>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83" fontId="1" fillId="0" borderId="2" xfId="0" applyNumberFormat="1" applyFont="1" applyFill="1" applyBorder="1" applyAlignment="1" applyProtection="1">
      <alignment horizontal="center" vertical="center"/>
      <protection hidden="1"/>
    </xf>
    <xf numFmtId="183" fontId="1" fillId="0" borderId="4" xfId="0" applyNumberFormat="1" applyFont="1" applyFill="1" applyBorder="1" applyAlignment="1" applyProtection="1">
      <alignment horizontal="center" vertical="center"/>
      <protection hidden="1"/>
    </xf>
    <xf numFmtId="183" fontId="1" fillId="0" borderId="3" xfId="0" applyNumberFormat="1" applyFont="1" applyFill="1" applyBorder="1" applyAlignment="1" applyProtection="1">
      <alignment horizontal="center" vertical="center"/>
      <protection hidden="1"/>
    </xf>
    <xf numFmtId="38" fontId="1" fillId="5" borderId="2" xfId="2" applyFont="1" applyFill="1" applyBorder="1" applyAlignment="1" applyProtection="1">
      <alignment horizontal="center" vertical="center"/>
      <protection locked="0"/>
    </xf>
    <xf numFmtId="38" fontId="1" fillId="5" borderId="4" xfId="2" applyFont="1" applyFill="1" applyBorder="1" applyAlignment="1" applyProtection="1">
      <alignment horizontal="center" vertical="center"/>
      <protection locked="0"/>
    </xf>
    <xf numFmtId="38" fontId="1" fillId="5" borderId="3" xfId="2" applyFont="1" applyFill="1" applyBorder="1" applyAlignment="1" applyProtection="1">
      <alignment horizontal="center" vertical="center"/>
      <protection locked="0"/>
    </xf>
    <xf numFmtId="178" fontId="1" fillId="0" borderId="2" xfId="0" applyNumberFormat="1" applyFont="1" applyFill="1" applyBorder="1" applyAlignment="1" applyProtection="1">
      <alignment horizontal="center" vertical="center"/>
      <protection hidden="1"/>
    </xf>
    <xf numFmtId="178" fontId="1" fillId="0" borderId="4" xfId="0" applyNumberFormat="1" applyFont="1" applyFill="1" applyBorder="1" applyAlignment="1" applyProtection="1">
      <alignment horizontal="center" vertical="center"/>
      <protection hidden="1"/>
    </xf>
    <xf numFmtId="178" fontId="1" fillId="0" borderId="3" xfId="0" applyNumberFormat="1" applyFont="1" applyFill="1" applyBorder="1" applyAlignment="1" applyProtection="1">
      <alignment horizontal="center" vertical="center"/>
      <protection hidden="1"/>
    </xf>
    <xf numFmtId="0" fontId="3" fillId="0" borderId="10" xfId="0" applyFont="1" applyBorder="1" applyAlignment="1" applyProtection="1">
      <alignment horizontal="right" vertical="center"/>
    </xf>
  </cellXfs>
  <cellStyles count="4">
    <cellStyle name="パーセント" xfId="3" builtinId="5"/>
    <cellStyle name="桁区切り" xfId="2" builtinId="6"/>
    <cellStyle name="標準" xfId="0" builtinId="0"/>
    <cellStyle name="標準 2" xfId="1" xr:uid="{00000000-0005-0000-0000-000002000000}"/>
  </cellStyles>
  <dxfs count="45">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numFmt numFmtId="187"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FFCC"/>
      <color rgb="FFFFFF66"/>
      <color rgb="FFE6B8B7"/>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114300</xdr:colOff>
      <xdr:row>4</xdr:row>
      <xdr:rowOff>55579</xdr:rowOff>
    </xdr:from>
    <xdr:to>
      <xdr:col>19</xdr:col>
      <xdr:colOff>591670</xdr:colOff>
      <xdr:row>9</xdr:row>
      <xdr:rowOff>161364</xdr:rowOff>
    </xdr:to>
    <xdr:sp macro="" textlink="">
      <xdr:nvSpPr>
        <xdr:cNvPr id="4" name="角丸四角形吹き出し 10">
          <a:extLst>
            <a:ext uri="{FF2B5EF4-FFF2-40B4-BE49-F238E27FC236}">
              <a16:creationId xmlns:a16="http://schemas.microsoft.com/office/drawing/2014/main" id="{00000000-0008-0000-0100-000004000000}"/>
            </a:ext>
          </a:extLst>
        </xdr:cNvPr>
        <xdr:cNvSpPr/>
      </xdr:nvSpPr>
      <xdr:spPr>
        <a:xfrm>
          <a:off x="11185712" y="907226"/>
          <a:ext cx="2306170" cy="1271197"/>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差替先電源の差替可能容量を算出します</a:t>
          </a:r>
        </a:p>
        <a:p>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太陽光・風力・水力の必要な箇所に、</a:t>
          </a:r>
          <a:endParaRPr lang="ja-JP" altLang="ja-JP" sz="1000">
            <a:solidFill>
              <a:sysClr val="windowText" lastClr="000000"/>
            </a:solidFill>
            <a:effectLst/>
            <a:latin typeface="Meiryo UI" panose="020B0604030504040204" pitchFamily="50" charset="-128"/>
            <a:ea typeface="Meiryo UI" panose="020B0604030504040204" pitchFamily="50" charset="-128"/>
          </a:endParaRPr>
        </a:p>
        <a:p>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・送電可能電力</a:t>
          </a:r>
          <a:endParaRPr lang="ja-JP" altLang="ja-JP" sz="1000">
            <a:solidFill>
              <a:sysClr val="windowText" lastClr="000000"/>
            </a:solidFill>
            <a:effectLst/>
            <a:latin typeface="Meiryo UI" panose="020B0604030504040204" pitchFamily="50" charset="-128"/>
            <a:ea typeface="Meiryo UI" panose="020B0604030504040204" pitchFamily="50" charset="-128"/>
          </a:endParaRPr>
        </a:p>
        <a:p>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・提供できる各月送電可能電力</a:t>
          </a:r>
          <a:endParaRPr lang="ja-JP" altLang="ja-JP" sz="1000">
            <a:solidFill>
              <a:sysClr val="windowText" lastClr="000000"/>
            </a:solidFill>
            <a:effectLst/>
            <a:latin typeface="Meiryo UI" panose="020B0604030504040204" pitchFamily="50" charset="-128"/>
            <a:ea typeface="Meiryo UI" panose="020B0604030504040204" pitchFamily="50" charset="-128"/>
          </a:endParaRPr>
        </a:p>
        <a:p>
          <a:r>
            <a:rPr kumimoji="1" lang="ja-JP" altLang="ja-JP" sz="1000" baseline="0">
              <a:solidFill>
                <a:sysClr val="windowText" lastClr="000000"/>
              </a:solidFill>
              <a:effectLst/>
              <a:latin typeface="Meiryo UI" panose="020B0604030504040204" pitchFamily="50" charset="-128"/>
              <a:ea typeface="Meiryo UI" panose="020B0604030504040204" pitchFamily="50" charset="-128"/>
              <a:cs typeface="+mn-cs"/>
            </a:rPr>
            <a:t>を入力してください</a:t>
          </a:r>
          <a:endParaRPr lang="ja-JP" altLang="ja-JP" sz="1000">
            <a:solidFill>
              <a:sysClr val="windowText" lastClr="000000"/>
            </a:solidFill>
            <a:effectLst/>
            <a:latin typeface="Meiryo UI" panose="020B0604030504040204" pitchFamily="50" charset="-128"/>
            <a:ea typeface="Meiryo UI" panose="020B0604030504040204" pitchFamily="50" charset="-128"/>
          </a:endParaRPr>
        </a:p>
        <a:p>
          <a:pPr algn="l"/>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175260</xdr:colOff>
      <xdr:row>39</xdr:row>
      <xdr:rowOff>68581</xdr:rowOff>
    </xdr:from>
    <xdr:to>
      <xdr:col>20</xdr:col>
      <xdr:colOff>152400</xdr:colOff>
      <xdr:row>41</xdr:row>
      <xdr:rowOff>206188</xdr:rowOff>
    </xdr:to>
    <xdr:sp macro="" textlink="">
      <xdr:nvSpPr>
        <xdr:cNvPr id="6" name="角丸四角形吹き出し 10">
          <a:extLst>
            <a:ext uri="{FF2B5EF4-FFF2-40B4-BE49-F238E27FC236}">
              <a16:creationId xmlns:a16="http://schemas.microsoft.com/office/drawing/2014/main" id="{00000000-0008-0000-0100-000006000000}"/>
            </a:ext>
          </a:extLst>
        </xdr:cNvPr>
        <xdr:cNvSpPr/>
      </xdr:nvSpPr>
      <xdr:spPr>
        <a:xfrm>
          <a:off x="11246672" y="9203616"/>
          <a:ext cx="2415540" cy="603772"/>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139850</xdr:colOff>
      <xdr:row>107</xdr:row>
      <xdr:rowOff>172572</xdr:rowOff>
    </xdr:from>
    <xdr:to>
      <xdr:col>19</xdr:col>
      <xdr:colOff>246530</xdr:colOff>
      <xdr:row>110</xdr:row>
      <xdr:rowOff>44825</xdr:rowOff>
    </xdr:to>
    <xdr:sp macro="" textlink="">
      <xdr:nvSpPr>
        <xdr:cNvPr id="7" name="角丸四角形吹き出し 10">
          <a:extLst>
            <a:ext uri="{FF2B5EF4-FFF2-40B4-BE49-F238E27FC236}">
              <a16:creationId xmlns:a16="http://schemas.microsoft.com/office/drawing/2014/main" id="{00000000-0008-0000-0100-000007000000}"/>
            </a:ext>
          </a:extLst>
        </xdr:cNvPr>
        <xdr:cNvSpPr/>
      </xdr:nvSpPr>
      <xdr:spPr>
        <a:xfrm>
          <a:off x="11211262" y="27685254"/>
          <a:ext cx="1935480" cy="571500"/>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今回の差替契約において</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差し替える情報を入力してください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148813</xdr:colOff>
      <xdr:row>10</xdr:row>
      <xdr:rowOff>179295</xdr:rowOff>
    </xdr:from>
    <xdr:to>
      <xdr:col>20</xdr:col>
      <xdr:colOff>407893</xdr:colOff>
      <xdr:row>14</xdr:row>
      <xdr:rowOff>71717</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1220225" y="2429436"/>
          <a:ext cx="2697480" cy="591669"/>
        </a:xfrm>
        <a:prstGeom prst="wedgeRoundRectCallout">
          <a:avLst>
            <a:gd name="adj1" fmla="val -77564"/>
            <a:gd name="adj2" fmla="val -44700"/>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設備容量以下の整数値を入力してください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121919</xdr:colOff>
      <xdr:row>18</xdr:row>
      <xdr:rowOff>134470</xdr:rowOff>
    </xdr:from>
    <xdr:to>
      <xdr:col>20</xdr:col>
      <xdr:colOff>380999</xdr:colOff>
      <xdr:row>22</xdr:row>
      <xdr:rowOff>35859</xdr:rowOff>
    </xdr:to>
    <xdr:sp macro="" textlink="">
      <xdr:nvSpPr>
        <xdr:cNvPr id="10" name="角丸四角形吹き出し 10">
          <a:extLst>
            <a:ext uri="{FF2B5EF4-FFF2-40B4-BE49-F238E27FC236}">
              <a16:creationId xmlns:a16="http://schemas.microsoft.com/office/drawing/2014/main" id="{00000000-0008-0000-0100-00000A000000}"/>
            </a:ext>
          </a:extLst>
        </xdr:cNvPr>
        <xdr:cNvSpPr/>
      </xdr:nvSpPr>
      <xdr:spPr>
        <a:xfrm>
          <a:off x="11193331" y="4222376"/>
          <a:ext cx="2697480" cy="600636"/>
        </a:xfrm>
        <a:prstGeom prst="wedgeRoundRectCallout">
          <a:avLst>
            <a:gd name="adj1" fmla="val -75902"/>
            <a:gd name="adj2" fmla="val -3755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設備容量以下の整数値を入力してください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157778</xdr:colOff>
      <xdr:row>26</xdr:row>
      <xdr:rowOff>197225</xdr:rowOff>
    </xdr:from>
    <xdr:to>
      <xdr:col>20</xdr:col>
      <xdr:colOff>416858</xdr:colOff>
      <xdr:row>30</xdr:row>
      <xdr:rowOff>80683</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11229190" y="6122896"/>
          <a:ext cx="2697480" cy="582705"/>
        </a:xfrm>
        <a:prstGeom prst="wedgeRoundRectCallout">
          <a:avLst>
            <a:gd name="adj1" fmla="val -79226"/>
            <a:gd name="adj2" fmla="val -50613"/>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設備容量以下の整数値を入力してください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175706</xdr:colOff>
      <xdr:row>14</xdr:row>
      <xdr:rowOff>197223</xdr:rowOff>
    </xdr:from>
    <xdr:to>
      <xdr:col>20</xdr:col>
      <xdr:colOff>434786</xdr:colOff>
      <xdr:row>17</xdr:row>
      <xdr:rowOff>125501</xdr:rowOff>
    </xdr:to>
    <xdr:sp macro="" textlink="">
      <xdr:nvSpPr>
        <xdr:cNvPr id="12" name="角丸四角形吹き出し 10">
          <a:extLst>
            <a:ext uri="{FF2B5EF4-FFF2-40B4-BE49-F238E27FC236}">
              <a16:creationId xmlns:a16="http://schemas.microsoft.com/office/drawing/2014/main" id="{00000000-0008-0000-0100-00000C000000}"/>
            </a:ext>
          </a:extLst>
        </xdr:cNvPr>
        <xdr:cNvSpPr/>
      </xdr:nvSpPr>
      <xdr:spPr>
        <a:xfrm>
          <a:off x="11247118" y="3146611"/>
          <a:ext cx="2697480" cy="833714"/>
        </a:xfrm>
        <a:prstGeom prst="wedgeRoundRectCallout">
          <a:avLst>
            <a:gd name="adj1" fmla="val -79225"/>
            <a:gd name="adj2" fmla="val -77773"/>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送電可能電力以下の整数値を入力してください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161364</xdr:colOff>
      <xdr:row>110</xdr:row>
      <xdr:rowOff>143436</xdr:rowOff>
    </xdr:from>
    <xdr:to>
      <xdr:col>19</xdr:col>
      <xdr:colOff>350521</xdr:colOff>
      <xdr:row>113</xdr:row>
      <xdr:rowOff>71718</xdr:rowOff>
    </xdr:to>
    <xdr:sp macro="" textlink="">
      <xdr:nvSpPr>
        <xdr:cNvPr id="17" name="角丸四角形吹き出し 10">
          <a:extLst>
            <a:ext uri="{FF2B5EF4-FFF2-40B4-BE49-F238E27FC236}">
              <a16:creationId xmlns:a16="http://schemas.microsoft.com/office/drawing/2014/main" id="{00000000-0008-0000-0100-000011000000}"/>
            </a:ext>
          </a:extLst>
        </xdr:cNvPr>
        <xdr:cNvSpPr/>
      </xdr:nvSpPr>
      <xdr:spPr>
        <a:xfrm>
          <a:off x="11367246" y="28355365"/>
          <a:ext cx="2017957" cy="627529"/>
        </a:xfrm>
        <a:prstGeom prst="wedgeRoundRectCallout">
          <a:avLst>
            <a:gd name="adj1" fmla="val -85626"/>
            <a:gd name="adj2" fmla="val -50043"/>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差替期間を記載してください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例）</a:t>
          </a:r>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2024</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4</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月～</a:t>
          </a:r>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2025</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3</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月</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170329</xdr:colOff>
      <xdr:row>22</xdr:row>
      <xdr:rowOff>215153</xdr:rowOff>
    </xdr:from>
    <xdr:to>
      <xdr:col>20</xdr:col>
      <xdr:colOff>429409</xdr:colOff>
      <xdr:row>25</xdr:row>
      <xdr:rowOff>155095</xdr:rowOff>
    </xdr:to>
    <xdr:sp macro="" textlink="">
      <xdr:nvSpPr>
        <xdr:cNvPr id="23" name="角丸四角形吹き出し 10">
          <a:extLst>
            <a:ext uri="{FF2B5EF4-FFF2-40B4-BE49-F238E27FC236}">
              <a16:creationId xmlns:a16="http://schemas.microsoft.com/office/drawing/2014/main" id="{00000000-0008-0000-0100-000017000000}"/>
            </a:ext>
          </a:extLst>
        </xdr:cNvPr>
        <xdr:cNvSpPr/>
      </xdr:nvSpPr>
      <xdr:spPr>
        <a:xfrm>
          <a:off x="11241741" y="5002306"/>
          <a:ext cx="2697480" cy="845377"/>
        </a:xfrm>
        <a:prstGeom prst="wedgeRoundRectCallout">
          <a:avLst>
            <a:gd name="adj1" fmla="val -79225"/>
            <a:gd name="adj2" fmla="val -77773"/>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送電可能電力以下の整数値を入力してください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188260</xdr:colOff>
      <xdr:row>30</xdr:row>
      <xdr:rowOff>188259</xdr:rowOff>
    </xdr:from>
    <xdr:to>
      <xdr:col>20</xdr:col>
      <xdr:colOff>447340</xdr:colOff>
      <xdr:row>33</xdr:row>
      <xdr:rowOff>119236</xdr:rowOff>
    </xdr:to>
    <xdr:sp macro="" textlink="">
      <xdr:nvSpPr>
        <xdr:cNvPr id="25" name="角丸四角形吹き出し 10">
          <a:extLst>
            <a:ext uri="{FF2B5EF4-FFF2-40B4-BE49-F238E27FC236}">
              <a16:creationId xmlns:a16="http://schemas.microsoft.com/office/drawing/2014/main" id="{00000000-0008-0000-0100-000019000000}"/>
            </a:ext>
          </a:extLst>
        </xdr:cNvPr>
        <xdr:cNvSpPr/>
      </xdr:nvSpPr>
      <xdr:spPr>
        <a:xfrm>
          <a:off x="11259672" y="6813177"/>
          <a:ext cx="2697480" cy="836412"/>
        </a:xfrm>
        <a:prstGeom prst="wedgeRoundRectCallout">
          <a:avLst>
            <a:gd name="adj1" fmla="val -79225"/>
            <a:gd name="adj2" fmla="val -77773"/>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送電可能電力以下の整数値を入力してください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179294</xdr:colOff>
      <xdr:row>114</xdr:row>
      <xdr:rowOff>152400</xdr:rowOff>
    </xdr:from>
    <xdr:to>
      <xdr:col>21</xdr:col>
      <xdr:colOff>277906</xdr:colOff>
      <xdr:row>119</xdr:row>
      <xdr:rowOff>98611</xdr:rowOff>
    </xdr:to>
    <xdr:sp macro="" textlink="">
      <xdr:nvSpPr>
        <xdr:cNvPr id="27" name="角丸四角形吹き出し 10">
          <a:extLst>
            <a:ext uri="{FF2B5EF4-FFF2-40B4-BE49-F238E27FC236}">
              <a16:creationId xmlns:a16="http://schemas.microsoft.com/office/drawing/2014/main" id="{00000000-0008-0000-0100-00001B000000}"/>
            </a:ext>
          </a:extLst>
        </xdr:cNvPr>
        <xdr:cNvSpPr/>
      </xdr:nvSpPr>
      <xdr:spPr>
        <a:xfrm>
          <a:off x="11385176" y="29296659"/>
          <a:ext cx="3146612" cy="869576"/>
        </a:xfrm>
        <a:prstGeom prst="wedgeRoundRectCallout">
          <a:avLst>
            <a:gd name="adj1" fmla="val -54488"/>
            <a:gd name="adj2" fmla="val -35702"/>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今回の差替契約で差し替える差替容量について、</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差替元の差替容量等算定諸元一覧を基づき記載してください。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ja-JP" altLang="en-US"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1</xdr:row>
      <xdr:rowOff>76200</xdr:rowOff>
    </xdr:from>
    <xdr:to>
      <xdr:col>2</xdr:col>
      <xdr:colOff>90993</xdr:colOff>
      <xdr:row>6</xdr:row>
      <xdr:rowOff>84716</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90500" y="281940"/>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B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571498</xdr:colOff>
      <xdr:row>12</xdr:row>
      <xdr:rowOff>89647</xdr:rowOff>
    </xdr:from>
    <xdr:to>
      <xdr:col>14</xdr:col>
      <xdr:colOff>53787</xdr:colOff>
      <xdr:row>15</xdr:row>
      <xdr:rowOff>145677</xdr:rowOff>
    </xdr:to>
    <xdr:sp macro="" textlink="">
      <xdr:nvSpPr>
        <xdr:cNvPr id="3" name="角丸四角形吹き出し 8">
          <a:extLst>
            <a:ext uri="{FF2B5EF4-FFF2-40B4-BE49-F238E27FC236}">
              <a16:creationId xmlns:a16="http://schemas.microsoft.com/office/drawing/2014/main" id="{00000000-0008-0000-0C00-000003000000}"/>
            </a:ext>
          </a:extLst>
        </xdr:cNvPr>
        <xdr:cNvSpPr/>
      </xdr:nvSpPr>
      <xdr:spPr>
        <a:xfrm>
          <a:off x="6332218" y="3030967"/>
          <a:ext cx="2286449"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60960</xdr:colOff>
      <xdr:row>14</xdr:row>
      <xdr:rowOff>76200</xdr:rowOff>
    </xdr:from>
    <xdr:to>
      <xdr:col>21</xdr:col>
      <xdr:colOff>121920</xdr:colOff>
      <xdr:row>17</xdr:row>
      <xdr:rowOff>45720</xdr:rowOff>
    </xdr:to>
    <xdr:sp macro="" textlink="">
      <xdr:nvSpPr>
        <xdr:cNvPr id="4" name="角丸四角形吹き出し 8">
          <a:extLst>
            <a:ext uri="{FF2B5EF4-FFF2-40B4-BE49-F238E27FC236}">
              <a16:creationId xmlns:a16="http://schemas.microsoft.com/office/drawing/2014/main" id="{00000000-0008-0000-0C00-000004000000}"/>
            </a:ext>
          </a:extLst>
        </xdr:cNvPr>
        <xdr:cNvSpPr/>
      </xdr:nvSpPr>
      <xdr:spPr>
        <a:xfrm>
          <a:off x="1041654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571501</xdr:colOff>
      <xdr:row>12</xdr:row>
      <xdr:rowOff>89646</xdr:rowOff>
    </xdr:from>
    <xdr:to>
      <xdr:col>13</xdr:col>
      <xdr:colOff>591671</xdr:colOff>
      <xdr:row>15</xdr:row>
      <xdr:rowOff>145676</xdr:rowOff>
    </xdr:to>
    <xdr:sp macro="" textlink="">
      <xdr:nvSpPr>
        <xdr:cNvPr id="3" name="角丸四角形吹き出し 8">
          <a:extLst>
            <a:ext uri="{FF2B5EF4-FFF2-40B4-BE49-F238E27FC236}">
              <a16:creationId xmlns:a16="http://schemas.microsoft.com/office/drawing/2014/main" id="{00000000-0008-0000-0D00-000003000000}"/>
            </a:ext>
          </a:extLst>
        </xdr:cNvPr>
        <xdr:cNvSpPr/>
      </xdr:nvSpPr>
      <xdr:spPr>
        <a:xfrm>
          <a:off x="6332221" y="3030966"/>
          <a:ext cx="2123290"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68580</xdr:colOff>
      <xdr:row>14</xdr:row>
      <xdr:rowOff>76200</xdr:rowOff>
    </xdr:from>
    <xdr:to>
      <xdr:col>21</xdr:col>
      <xdr:colOff>129540</xdr:colOff>
      <xdr:row>17</xdr:row>
      <xdr:rowOff>45720</xdr:rowOff>
    </xdr:to>
    <xdr:sp macro="" textlink="">
      <xdr:nvSpPr>
        <xdr:cNvPr id="4" name="角丸四角形吹き出し 8">
          <a:extLst>
            <a:ext uri="{FF2B5EF4-FFF2-40B4-BE49-F238E27FC236}">
              <a16:creationId xmlns:a16="http://schemas.microsoft.com/office/drawing/2014/main" id="{00000000-0008-0000-0D00-000004000000}"/>
            </a:ext>
          </a:extLst>
        </xdr:cNvPr>
        <xdr:cNvSpPr/>
      </xdr:nvSpPr>
      <xdr:spPr>
        <a:xfrm>
          <a:off x="1042416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10</xdr:col>
      <xdr:colOff>571499</xdr:colOff>
      <xdr:row>12</xdr:row>
      <xdr:rowOff>89647</xdr:rowOff>
    </xdr:from>
    <xdr:to>
      <xdr:col>13</xdr:col>
      <xdr:colOff>564776</xdr:colOff>
      <xdr:row>15</xdr:row>
      <xdr:rowOff>145677</xdr:rowOff>
    </xdr:to>
    <xdr:sp macro="" textlink="">
      <xdr:nvSpPr>
        <xdr:cNvPr id="3" name="角丸四角形吹き出し 5">
          <a:extLst>
            <a:ext uri="{FF2B5EF4-FFF2-40B4-BE49-F238E27FC236}">
              <a16:creationId xmlns:a16="http://schemas.microsoft.com/office/drawing/2014/main" id="{00000000-0008-0000-0E00-000003000000}"/>
            </a:ext>
          </a:extLst>
        </xdr:cNvPr>
        <xdr:cNvSpPr/>
      </xdr:nvSpPr>
      <xdr:spPr>
        <a:xfrm>
          <a:off x="6332219" y="3030967"/>
          <a:ext cx="2096397" cy="970430"/>
        </a:xfrm>
        <a:prstGeom prst="wedgeRoundRectCallout">
          <a:avLst>
            <a:gd name="adj1" fmla="val -60219"/>
            <a:gd name="adj2" fmla="val 2045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53340</xdr:colOff>
      <xdr:row>14</xdr:row>
      <xdr:rowOff>76200</xdr:rowOff>
    </xdr:from>
    <xdr:to>
      <xdr:col>21</xdr:col>
      <xdr:colOff>114300</xdr:colOff>
      <xdr:row>17</xdr:row>
      <xdr:rowOff>45720</xdr:rowOff>
    </xdr:to>
    <xdr:sp macro="" textlink="">
      <xdr:nvSpPr>
        <xdr:cNvPr id="4" name="角丸四角形吹き出し 8">
          <a:extLst>
            <a:ext uri="{FF2B5EF4-FFF2-40B4-BE49-F238E27FC236}">
              <a16:creationId xmlns:a16="http://schemas.microsoft.com/office/drawing/2014/main" id="{00000000-0008-0000-0E00-000004000000}"/>
            </a:ext>
          </a:extLst>
        </xdr:cNvPr>
        <xdr:cNvSpPr/>
      </xdr:nvSpPr>
      <xdr:spPr>
        <a:xfrm>
          <a:off x="10408920" y="3627120"/>
          <a:ext cx="1844040" cy="883920"/>
        </a:xfrm>
        <a:prstGeom prst="wedgeRoundRectCallout">
          <a:avLst>
            <a:gd name="adj1" fmla="val -76882"/>
            <a:gd name="adj2" fmla="val 396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送電可能電力、及び</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「合計」シートのエリア名を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入力することで表示されます</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1F2A-09A3-4F40-9EA3-1C016F07DA8A}">
  <dimension ref="B1:D47"/>
  <sheetViews>
    <sheetView workbookViewId="0">
      <selection activeCell="C14" sqref="C14"/>
    </sheetView>
  </sheetViews>
  <sheetFormatPr defaultRowHeight="15" x14ac:dyDescent="0.3"/>
  <cols>
    <col min="1" max="1" width="8.77734375" style="75" customWidth="1"/>
    <col min="2" max="2" width="25.6640625" style="75" bestFit="1" customWidth="1"/>
    <col min="3" max="3" width="85.77734375" style="75" customWidth="1"/>
    <col min="4" max="5" width="8.88671875" style="75"/>
    <col min="6" max="6" width="10.77734375" style="75" customWidth="1"/>
    <col min="7" max="16384" width="8.88671875" style="75"/>
  </cols>
  <sheetData>
    <row r="1" spans="2:4" ht="16.2" x14ac:dyDescent="0.3">
      <c r="B1" s="125" t="s">
        <v>173</v>
      </c>
      <c r="C1" s="125"/>
      <c r="D1" s="125"/>
    </row>
    <row r="2" spans="2:4" ht="16.2" x14ac:dyDescent="0.3">
      <c r="B2" s="99" t="s">
        <v>209</v>
      </c>
      <c r="C2" s="85"/>
      <c r="D2" s="85"/>
    </row>
    <row r="4" spans="2:4" s="86" customFormat="1" ht="19.95" customHeight="1" x14ac:dyDescent="0.2">
      <c r="B4" s="126" t="s">
        <v>174</v>
      </c>
      <c r="C4" s="127"/>
      <c r="D4" s="87" t="s">
        <v>2</v>
      </c>
    </row>
    <row r="5" spans="2:4" s="86" customFormat="1" ht="19.95" customHeight="1" x14ac:dyDescent="0.2">
      <c r="B5" s="94" t="s">
        <v>130</v>
      </c>
      <c r="C5" s="103"/>
      <c r="D5" s="97"/>
    </row>
    <row r="6" spans="2:4" s="86" customFormat="1" ht="19.95" customHeight="1" x14ac:dyDescent="0.2">
      <c r="B6" s="94" t="s">
        <v>131</v>
      </c>
      <c r="C6" s="95" t="s">
        <v>132</v>
      </c>
      <c r="D6" s="97"/>
    </row>
    <row r="7" spans="2:4" s="86" customFormat="1" ht="19.95" customHeight="1" x14ac:dyDescent="0.2">
      <c r="B7" s="94" t="s">
        <v>175</v>
      </c>
      <c r="C7" s="103"/>
      <c r="D7" s="97"/>
    </row>
    <row r="8" spans="2:4" s="86" customFormat="1" ht="19.95" customHeight="1" x14ac:dyDescent="0.2">
      <c r="B8" s="94" t="s">
        <v>135</v>
      </c>
      <c r="C8" s="103"/>
      <c r="D8" s="97"/>
    </row>
    <row r="9" spans="2:4" s="86" customFormat="1" ht="19.95" customHeight="1" x14ac:dyDescent="0.2">
      <c r="B9" s="94" t="s">
        <v>136</v>
      </c>
      <c r="C9" s="105"/>
      <c r="D9" s="97"/>
    </row>
    <row r="10" spans="2:4" s="86" customFormat="1" ht="19.95" customHeight="1" x14ac:dyDescent="0.2">
      <c r="B10" s="94" t="s">
        <v>176</v>
      </c>
      <c r="C10" s="103"/>
      <c r="D10" s="97"/>
    </row>
    <row r="11" spans="2:4" s="86" customFormat="1" ht="19.95" customHeight="1" x14ac:dyDescent="0.2">
      <c r="B11" s="94" t="s">
        <v>5</v>
      </c>
      <c r="C11" s="103"/>
      <c r="D11" s="97"/>
    </row>
    <row r="12" spans="2:4" s="86" customFormat="1" ht="19.95" customHeight="1" x14ac:dyDescent="0.2">
      <c r="B12" s="94" t="s">
        <v>150</v>
      </c>
      <c r="C12" s="103"/>
      <c r="D12" s="97"/>
    </row>
    <row r="13" spans="2:4" s="86" customFormat="1" ht="19.95" customHeight="1" x14ac:dyDescent="0.2">
      <c r="B13" s="94" t="s">
        <v>138</v>
      </c>
      <c r="C13" s="105"/>
      <c r="D13" s="97"/>
    </row>
    <row r="14" spans="2:4" s="86" customFormat="1" ht="19.95" customHeight="1" x14ac:dyDescent="0.2">
      <c r="B14" s="94" t="s">
        <v>6</v>
      </c>
      <c r="C14" s="103"/>
      <c r="D14" s="97"/>
    </row>
    <row r="15" spans="2:4" s="86" customFormat="1" ht="19.95" customHeight="1" x14ac:dyDescent="0.2">
      <c r="B15" s="94" t="s">
        <v>177</v>
      </c>
      <c r="C15" s="104"/>
      <c r="D15" s="97" t="s">
        <v>24</v>
      </c>
    </row>
    <row r="16" spans="2:4" s="86" customFormat="1" ht="19.95" customHeight="1" x14ac:dyDescent="0.2">
      <c r="B16" s="94" t="s">
        <v>178</v>
      </c>
      <c r="C16" s="103"/>
      <c r="D16" s="97"/>
    </row>
    <row r="17" spans="2:4" s="86" customFormat="1" ht="19.95" customHeight="1" x14ac:dyDescent="0.2">
      <c r="B17" s="94" t="s">
        <v>179</v>
      </c>
      <c r="C17" s="104"/>
      <c r="D17" s="97" t="s">
        <v>24</v>
      </c>
    </row>
    <row r="18" spans="2:4" s="86" customFormat="1" ht="19.95" customHeight="1" x14ac:dyDescent="0.2">
      <c r="B18" s="94" t="s">
        <v>156</v>
      </c>
      <c r="C18" s="103"/>
      <c r="D18" s="97"/>
    </row>
    <row r="19" spans="2:4" s="86" customFormat="1" ht="19.95" customHeight="1" x14ac:dyDescent="0.2">
      <c r="B19" s="94" t="s">
        <v>180</v>
      </c>
      <c r="C19" s="104"/>
      <c r="D19" s="97" t="s">
        <v>24</v>
      </c>
    </row>
    <row r="20" spans="2:4" s="86" customFormat="1" ht="19.95" customHeight="1" x14ac:dyDescent="0.2">
      <c r="B20" s="94" t="s">
        <v>159</v>
      </c>
      <c r="C20" s="103"/>
      <c r="D20" s="97"/>
    </row>
    <row r="21" spans="2:4" s="86" customFormat="1" ht="19.95" customHeight="1" x14ac:dyDescent="0.2">
      <c r="B21" s="94" t="s">
        <v>181</v>
      </c>
      <c r="C21" s="104"/>
      <c r="D21" s="97" t="s">
        <v>24</v>
      </c>
    </row>
    <row r="22" spans="2:4" s="86" customFormat="1" ht="19.95" customHeight="1" x14ac:dyDescent="0.2">
      <c r="B22" s="94" t="s">
        <v>161</v>
      </c>
      <c r="C22" s="103"/>
      <c r="D22" s="97"/>
    </row>
    <row r="23" spans="2:4" s="86" customFormat="1" ht="19.95" customHeight="1" x14ac:dyDescent="0.2">
      <c r="B23" s="94" t="s">
        <v>182</v>
      </c>
      <c r="C23" s="104"/>
      <c r="D23" s="97" t="s">
        <v>24</v>
      </c>
    </row>
    <row r="24" spans="2:4" s="86" customFormat="1" ht="19.95" customHeight="1" x14ac:dyDescent="0.2">
      <c r="B24" s="94" t="s">
        <v>183</v>
      </c>
      <c r="C24" s="103"/>
      <c r="D24" s="97"/>
    </row>
    <row r="25" spans="2:4" s="86" customFormat="1" ht="19.95" customHeight="1" x14ac:dyDescent="0.2">
      <c r="B25" s="94" t="s">
        <v>184</v>
      </c>
      <c r="C25" s="104"/>
      <c r="D25" s="97" t="s">
        <v>24</v>
      </c>
    </row>
    <row r="26" spans="2:4" s="86" customFormat="1" ht="19.95" customHeight="1" x14ac:dyDescent="0.2">
      <c r="B26" s="94" t="s">
        <v>185</v>
      </c>
      <c r="C26" s="104"/>
      <c r="D26" s="97" t="s">
        <v>24</v>
      </c>
    </row>
    <row r="27" spans="2:4" s="86" customFormat="1" ht="19.95" customHeight="1" x14ac:dyDescent="0.2"/>
    <row r="28" spans="2:4" s="86" customFormat="1" ht="19.95" customHeight="1" x14ac:dyDescent="0.2">
      <c r="B28" s="100" t="s">
        <v>186</v>
      </c>
      <c r="C28" s="101" t="s">
        <v>187</v>
      </c>
      <c r="D28" s="94"/>
    </row>
    <row r="29" spans="2:4" s="86" customFormat="1" ht="19.95" customHeight="1" x14ac:dyDescent="0.2">
      <c r="B29" s="94" t="s">
        <v>149</v>
      </c>
      <c r="C29" s="115"/>
      <c r="D29" s="102"/>
    </row>
    <row r="30" spans="2:4" s="86" customFormat="1" ht="19.95" customHeight="1" x14ac:dyDescent="0.2">
      <c r="B30" s="94" t="s">
        <v>150</v>
      </c>
      <c r="C30" s="103"/>
      <c r="D30" s="97"/>
    </row>
    <row r="31" spans="2:4" s="86" customFormat="1" ht="19.95" customHeight="1" x14ac:dyDescent="0.2">
      <c r="B31" s="94" t="s">
        <v>138</v>
      </c>
      <c r="C31" s="105"/>
      <c r="D31" s="97"/>
    </row>
    <row r="32" spans="2:4" s="86" customFormat="1" ht="19.95" customHeight="1" x14ac:dyDescent="0.2"/>
    <row r="33" s="86" customFormat="1" ht="19.95" customHeight="1" x14ac:dyDescent="0.2"/>
    <row r="34" s="86" customFormat="1" ht="19.95" customHeight="1" x14ac:dyDescent="0.2"/>
    <row r="35" s="86" customFormat="1" ht="19.95" customHeight="1" x14ac:dyDescent="0.2"/>
    <row r="36" s="86" customFormat="1" ht="19.95" customHeight="1" x14ac:dyDescent="0.2"/>
    <row r="37" s="86" customFormat="1" ht="19.95" customHeight="1" x14ac:dyDescent="0.2"/>
    <row r="38" s="86" customFormat="1" ht="19.95" customHeight="1" x14ac:dyDescent="0.2"/>
    <row r="39" s="86" customFormat="1" ht="19.95" customHeight="1" x14ac:dyDescent="0.2"/>
    <row r="40" s="86" customFormat="1" ht="19.95" customHeight="1" x14ac:dyDescent="0.2"/>
    <row r="41" s="86" customFormat="1" ht="19.95" customHeight="1" x14ac:dyDescent="0.2"/>
    <row r="42" s="86" customFormat="1" ht="19.95" customHeight="1" x14ac:dyDescent="0.2"/>
    <row r="43" s="86" customFormat="1" ht="19.95" customHeight="1" x14ac:dyDescent="0.2"/>
    <row r="44" s="86" customFormat="1" ht="19.95" customHeight="1" x14ac:dyDescent="0.2"/>
    <row r="45" s="86" customFormat="1" ht="19.95" customHeight="1" x14ac:dyDescent="0.2"/>
    <row r="46" s="86" customFormat="1" ht="19.95" customHeight="1" x14ac:dyDescent="0.2"/>
    <row r="47" s="86" customFormat="1" ht="19.95" customHeight="1" x14ac:dyDescent="0.2"/>
  </sheetData>
  <sheetProtection algorithmName="SHA-512" hashValue="5Ewk7O1v7aO7bscHoB7FvScPJAmNG19CZT4u439FnW5MXYFR8WrDYphhEYVdcL9cZ06V6NMutGPEeypGsxpPXA==" saltValue="L1dde+eyY9UbHrm0B7JsYw==" spinCount="100000" sheet="1" objects="1" scenarios="1"/>
  <mergeCells count="2">
    <mergeCell ref="B1:D1"/>
    <mergeCell ref="B4:C4"/>
  </mergeCells>
  <phoneticPr fontId="2"/>
  <conditionalFormatting sqref="C29:C31">
    <cfRule type="expression" dxfId="44" priority="9">
      <formula>$C$5="差替先掲示板への掲載"</formula>
    </cfRule>
  </conditionalFormatting>
  <conditionalFormatting sqref="C19">
    <cfRule type="expression" dxfId="43" priority="8">
      <formula>$C$18="非応札"</formula>
    </cfRule>
  </conditionalFormatting>
  <conditionalFormatting sqref="C21">
    <cfRule type="expression" dxfId="42" priority="7">
      <formula>$C$20="非応札"</formula>
    </cfRule>
  </conditionalFormatting>
  <conditionalFormatting sqref="C22">
    <cfRule type="expression" dxfId="41" priority="6">
      <formula>OR($C$18="非落札",$C$18="非応札")</formula>
    </cfRule>
  </conditionalFormatting>
  <conditionalFormatting sqref="C23">
    <cfRule type="expression" dxfId="40" priority="5">
      <formula>OR($C$18="非落札",$C$18="非応札",$C$22="非応札")</formula>
    </cfRule>
  </conditionalFormatting>
  <conditionalFormatting sqref="C24">
    <cfRule type="expression" dxfId="39" priority="4">
      <formula>OR($C$18="非落札",$C$18="非応札")</formula>
    </cfRule>
  </conditionalFormatting>
  <conditionalFormatting sqref="C25">
    <cfRule type="expression" dxfId="38" priority="3">
      <formula>OR($C$18="非落札",$C$18="非応札",$C$24="無")</formula>
    </cfRule>
  </conditionalFormatting>
  <conditionalFormatting sqref="C26">
    <cfRule type="expression" dxfId="37" priority="2">
      <formula>AND(OR($C$18="非落札",$C$18="非応札"),OR($C$20="非落札",$C$20="非応札"))</formula>
    </cfRule>
  </conditionalFormatting>
  <conditionalFormatting sqref="C17">
    <cfRule type="expression" dxfId="36" priority="1">
      <formula>$C$16="無"</formula>
    </cfRule>
  </conditionalFormatting>
  <dataValidations count="9">
    <dataValidation type="list" allowBlank="1" showInputMessage="1" showErrorMessage="1" sqref="C11" xr:uid="{5C1BFAB9-09FC-4F32-AD4E-8D7DABD40C5E}">
      <formula1>"太陽光,風力,一般（自流式）,太陽光，風力,太陽光，一般（自流式）,風力，一般（自流式）,太陽光，風力，一般（自流式）"</formula1>
    </dataValidation>
    <dataValidation type="list" allowBlank="1" showInputMessage="1" showErrorMessage="1" sqref="C18 C20 C22" xr:uid="{F75A3AB4-ECCA-404B-8752-EA2A4C21E0C1}">
      <formula1>"落札,非落札,非応札"</formula1>
    </dataValidation>
    <dataValidation type="list" allowBlank="1" showInputMessage="1" showErrorMessage="1" sqref="C24 C16" xr:uid="{56E81A32-9F42-492A-B565-6D9E075CB5A5}">
      <formula1>"有,無"</formula1>
    </dataValidation>
    <dataValidation type="list" allowBlank="1" showInputMessage="1" showErrorMessage="1" sqref="C14" xr:uid="{02E16974-B46F-4600-9242-F7A35FF151BD}">
      <formula1>"北海道,東北,東京,中部,北陸,関西,中国,四国,九州"</formula1>
    </dataValidation>
    <dataValidation type="list" allowBlank="1" showInputMessage="1" showErrorMessage="1" sqref="C7" xr:uid="{5CEF2ED4-9E8E-4C0B-922C-C22101F94C9A}">
      <formula1>"2024年度向け容量オークションで応札した結果、非落札,2024年度向け容量オークション時点で、新設電源等やむを得ない理由により、容量オークションに不参加,「2024 年度向け容量オークションで応札した結果、落札した元差替元電源"</formula1>
    </dataValidation>
    <dataValidation type="list" allowBlank="1" showInputMessage="1" showErrorMessage="1" sqref="C5" xr:uid="{2EEE072C-774F-4395-A772-853EF2710C1B}">
      <formula1>"差替先掲示板への掲載,電源等差替への申込"</formula1>
    </dataValidation>
    <dataValidation type="list" allowBlank="1" showInputMessage="1" showErrorMessage="1" sqref="C10" xr:uid="{D681D0BB-9854-4233-9D5A-CA79B52C988E}">
      <formula1>"変動電源（単独）,変動電源（アグリゲート）"</formula1>
    </dataValidation>
    <dataValidation type="whole" operator="greaterThanOrEqual" allowBlank="1" showInputMessage="1" showErrorMessage="1" error="1,000以上の整数を入力してください" sqref="C15" xr:uid="{2252FB57-0B54-4D3D-93E0-B47DECB14C62}">
      <formula1>1000</formula1>
    </dataValidation>
    <dataValidation type="whole" allowBlank="1" showInputMessage="1" showErrorMessage="1" error="整数を入力してください" sqref="C17 C19 C21 C23 C25 C26" xr:uid="{A4139EAE-567B-438B-A225-A7A4942F4E9A}">
      <formula1>1</formula1>
      <formula2>999999999999999</formula2>
    </dataValidation>
  </dataValidations>
  <pageMargins left="0.23622047244094488" right="0.23622047244094488" top="0.23622047244094488"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F7BD-018D-4F6C-8D6F-4B12FA88B150}">
  <dimension ref="A1:AD101"/>
  <sheetViews>
    <sheetView topLeftCell="J29" workbookViewId="0">
      <selection activeCell="R38" sqref="R38:Z49"/>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2" width="9" style="1"/>
    <col min="23" max="23" width="9.5546875" style="1" bestFit="1" customWidth="1"/>
    <col min="24" max="26" width="9" style="1"/>
    <col min="27" max="27" width="10.21875" style="1" bestFit="1" customWidth="1"/>
    <col min="28" max="28" width="10.44140625" style="1" bestFit="1" customWidth="1"/>
    <col min="29" max="16384" width="9" style="1"/>
  </cols>
  <sheetData>
    <row r="1" spans="1:13" x14ac:dyDescent="0.3">
      <c r="J1" s="10" t="s">
        <v>36</v>
      </c>
      <c r="L1" s="8"/>
      <c r="M1" s="9" t="s">
        <v>78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'計算用(太陽光-差替先差替可能容量)'!B4</f>
        <v>3984.801442596674</v>
      </c>
      <c r="C4" s="19">
        <f>'計算用(太陽光-差替先差替可能容量)'!C4</f>
        <v>10414.000659727313</v>
      </c>
      <c r="D4" s="19">
        <f>'計算用(太陽光-差替先差替可能容量)'!D4</f>
        <v>38345.222629796845</v>
      </c>
      <c r="E4" s="19">
        <f>'計算用(太陽光-差替先差替可能容量)'!E4</f>
        <v>18498.051948051947</v>
      </c>
      <c r="F4" s="19">
        <f>'計算用(太陽光-差替先差替可能容量)'!F4</f>
        <v>3813.3006720457151</v>
      </c>
      <c r="G4" s="19">
        <f>'計算用(太陽光-差替先差替可能容量)'!G4</f>
        <v>17842.589820359281</v>
      </c>
      <c r="H4" s="19">
        <f>'計算用(太陽光-差替先差替可能容量)'!H4</f>
        <v>7435.8566487317448</v>
      </c>
      <c r="I4" s="19">
        <f>'計算用(太陽光-差替先差替可能容量)'!I4</f>
        <v>3411.3654618473897</v>
      </c>
      <c r="J4" s="19">
        <f>'計算用(太陽光-差替先差替可能容量)'!J4</f>
        <v>10286.140122360372</v>
      </c>
    </row>
    <row r="5" spans="1:13" x14ac:dyDescent="0.3">
      <c r="A5" s="10" t="s">
        <v>13</v>
      </c>
      <c r="B5" s="19">
        <f>'計算用(太陽光-差替先差替可能容量)'!B5</f>
        <v>3605.4866760168302</v>
      </c>
      <c r="C5" s="19">
        <f>'計算用(太陽光-差替先差替可能容量)'!C5</f>
        <v>9703.8427649904697</v>
      </c>
      <c r="D5" s="19">
        <f>'計算用(太陽光-差替先差替可能容量)'!D5</f>
        <v>37113.208803611735</v>
      </c>
      <c r="E5" s="19">
        <f>'計算用(太陽光-差替先差替可能容量)'!E5</f>
        <v>18686.2012987013</v>
      </c>
      <c r="F5" s="19">
        <f>'計算用(太陽光-差替先差替可能容量)'!F5</f>
        <v>3625.5944807742608</v>
      </c>
      <c r="G5" s="19">
        <f>'計算用(太陽光-差替先差替可能容量)'!G5</f>
        <v>18365.052395209579</v>
      </c>
      <c r="H5" s="19">
        <f>'計算用(太陽光-差替先差替可能容量)'!H5</f>
        <v>7487.8766333589547</v>
      </c>
      <c r="I5" s="19">
        <f>'計算用(太陽光-差替先差替可能容量)'!I5</f>
        <v>3431.0843373493976</v>
      </c>
      <c r="J5" s="19">
        <f>'計算用(太陽光-差替先差替可能容量)'!J5</f>
        <v>10445.297019932899</v>
      </c>
    </row>
    <row r="6" spans="1:13" x14ac:dyDescent="0.3">
      <c r="A6" s="10" t="s">
        <v>14</v>
      </c>
      <c r="B6" s="19">
        <f>'計算用(太陽光-差替先差替可能容量)'!B6</f>
        <v>3624.4524143458225</v>
      </c>
      <c r="C6" s="19">
        <f>'計算用(太陽光-差替先差替可能容量)'!C6</f>
        <v>10462.465474270635</v>
      </c>
      <c r="D6" s="19">
        <f>'計算用(太陽光-差替先差替可能容量)'!D6</f>
        <v>41014.934537246052</v>
      </c>
      <c r="E6" s="19">
        <f>'計算用(太陽光-差替先差替可能容量)'!E6</f>
        <v>20141.883116883117</v>
      </c>
      <c r="F6" s="19">
        <f>'計算用(太陽光-差替先差替可能容量)'!F6</f>
        <v>3981.2483168675426</v>
      </c>
      <c r="G6" s="19">
        <f>'計算用(太陽光-差替先差替可能容量)'!G6</f>
        <v>21046.369760479043</v>
      </c>
      <c r="H6" s="19">
        <f>'計算用(太陽光-差替先差替可能容量)'!H6</f>
        <v>8218.1571867794009</v>
      </c>
      <c r="I6" s="19">
        <f>'計算用(太陽光-差替先差替可能容量)'!I6</f>
        <v>3914.1967871485945</v>
      </c>
      <c r="J6" s="19">
        <f>'計算用(太陽光-差替先差替可能容量)'!J6</f>
        <v>11879.711071640024</v>
      </c>
    </row>
    <row r="7" spans="1:13" x14ac:dyDescent="0.3">
      <c r="A7" s="10" t="s">
        <v>15</v>
      </c>
      <c r="B7" s="19">
        <f>'計算用(太陽光-差替先差替可能容量)'!B7</f>
        <v>4091.9787081339714</v>
      </c>
      <c r="C7" s="19">
        <f>'計算用(太陽光-差替先差替可能容量)'!C7</f>
        <v>12445.85006589658</v>
      </c>
      <c r="D7" s="19">
        <f>'計算用(太陽光-差替先差替可能容量)'!D7</f>
        <v>52951.494074492097</v>
      </c>
      <c r="E7" s="19">
        <f>'計算用(太陽光-差替先差替可能容量)'!E7</f>
        <v>24400</v>
      </c>
      <c r="F7" s="19">
        <f>'計算用(太陽光-差替先差替可能容量)'!F7</f>
        <v>4909.8999999999996</v>
      </c>
      <c r="G7" s="19">
        <f>'計算用(太陽光-差替先差替可能容量)'!G7</f>
        <v>26340</v>
      </c>
      <c r="H7" s="19">
        <f>'計算用(太陽光-差替先差替可能容量)'!H7</f>
        <v>10412</v>
      </c>
      <c r="I7" s="19">
        <f>'計算用(太陽光-差替先差替可能容量)'!I7</f>
        <v>4910</v>
      </c>
      <c r="J7" s="19">
        <f>'計算用(太陽光-差替先差替可能容量)'!J7</f>
        <v>15216</v>
      </c>
    </row>
    <row r="8" spans="1:13" x14ac:dyDescent="0.3">
      <c r="A8" s="10" t="s">
        <v>16</v>
      </c>
      <c r="B8" s="19">
        <f>'計算用(太陽光-差替先差替可能容量)'!B8</f>
        <v>4181</v>
      </c>
      <c r="C8" s="19">
        <f>'計算用(太陽光-差替先差替可能容量)'!C8</f>
        <v>12721</v>
      </c>
      <c r="D8" s="19">
        <f>'計算用(太陽光-差替先差替可能容量)'!D8</f>
        <v>52950</v>
      </c>
      <c r="E8" s="19">
        <f>'計算用(太陽光-差替先差替可能容量)'!E8</f>
        <v>24400</v>
      </c>
      <c r="F8" s="19">
        <f>'計算用(太陽光-差替先差替可能容量)'!F8</f>
        <v>4909.8999999999996</v>
      </c>
      <c r="G8" s="19">
        <f>'計算用(太陽光-差替先差替可能容量)'!G8</f>
        <v>26340</v>
      </c>
      <c r="H8" s="19">
        <f>'計算用(太陽光-差替先差替可能容量)'!H8</f>
        <v>10412</v>
      </c>
      <c r="I8" s="19">
        <f>'計算用(太陽光-差替先差替可能容量)'!I8</f>
        <v>4910</v>
      </c>
      <c r="J8" s="19">
        <f>'計算用(太陽光-差替先差替可能容量)'!J8</f>
        <v>15216</v>
      </c>
    </row>
    <row r="9" spans="1:13" x14ac:dyDescent="0.3">
      <c r="A9" s="10" t="s">
        <v>17</v>
      </c>
      <c r="B9" s="19">
        <f>'計算用(太陽光-差替先差替可能容量)'!B9</f>
        <v>3931.9404306220094</v>
      </c>
      <c r="C9" s="19">
        <f>'計算用(太陽光-差替先差替可能容量)'!C9</f>
        <v>11385.68454918986</v>
      </c>
      <c r="D9" s="19">
        <f>'計算用(太陽光-差替先差替可能容量)'!D9</f>
        <v>45310.896726862302</v>
      </c>
      <c r="E9" s="19">
        <f>'計算用(太陽光-差替先差替可能容量)'!E9</f>
        <v>22360.064935064936</v>
      </c>
      <c r="F9" s="19">
        <f>'計算用(太陽光-差替先差替可能容量)'!F9</f>
        <v>4366.5399726352643</v>
      </c>
      <c r="G9" s="19">
        <f>'計算用(太陽光-差替先差替可能容量)'!G9</f>
        <v>22732.050898203594</v>
      </c>
      <c r="H9" s="19">
        <f>'計算用(太陽光-差替先差替可能容量)'!H9</f>
        <v>9105.4980784012296</v>
      </c>
      <c r="I9" s="19">
        <f>'計算用(太陽光-差替先差替可能容量)'!I9</f>
        <v>4288.8554216867469</v>
      </c>
      <c r="J9" s="19">
        <f>'計算用(太陽光-差替先差替可能容量)'!J9</f>
        <v>13117.931715018749</v>
      </c>
    </row>
    <row r="10" spans="1:13" x14ac:dyDescent="0.3">
      <c r="A10" s="10" t="s">
        <v>18</v>
      </c>
      <c r="B10" s="19">
        <f>'計算用(太陽光-差替先差替可能容量)'!B10</f>
        <v>4354.1342416349426</v>
      </c>
      <c r="C10" s="19">
        <f>'計算用(太陽光-差替先差替可能容量)'!C10</f>
        <v>10427.847749596833</v>
      </c>
      <c r="D10" s="19">
        <f>'計算用(太陽光-差替先差替可能容量)'!D10</f>
        <v>37638.027370203163</v>
      </c>
      <c r="E10" s="19">
        <f>'計算用(太陽光-差替先差替可能容量)'!E10</f>
        <v>19478.409090909092</v>
      </c>
      <c r="F10" s="19">
        <f>'計算用(太陽光-差替先差替可能容量)'!F10</f>
        <v>3689.809756735548</v>
      </c>
      <c r="G10" s="19">
        <f>'計算用(太陽光-差替先差替可能容量)'!G10</f>
        <v>18808.652694610777</v>
      </c>
      <c r="H10" s="19">
        <f>'計算用(太陽光-差替先差替可能容量)'!H10</f>
        <v>7796.9953881629517</v>
      </c>
      <c r="I10" s="19">
        <f>'計算用(太陽光-差替先差替可能容量)'!I10</f>
        <v>3539.5381526104416</v>
      </c>
      <c r="J10" s="19">
        <f>'計算用(太陽光-差替先差替可能容量)'!J10</f>
        <v>11179.020327610026</v>
      </c>
    </row>
    <row r="11" spans="1:13" x14ac:dyDescent="0.3">
      <c r="A11" s="10" t="s">
        <v>19</v>
      </c>
      <c r="B11" s="19">
        <f>'計算用(太陽光-差替先差替可能容量)'!B11</f>
        <v>4532.8114606291329</v>
      </c>
      <c r="C11" s="19">
        <f>'計算用(太陽光-差替先差替可能容量)'!C11</f>
        <v>11630.56641254948</v>
      </c>
      <c r="D11" s="19">
        <f>'計算用(太陽光-差替先差替可能容量)'!D11</f>
        <v>40007.430304740403</v>
      </c>
      <c r="E11" s="19">
        <f>'計算用(太陽光-差替先差替可能容量)'!E11</f>
        <v>19260.551948051947</v>
      </c>
      <c r="F11" s="19">
        <f>'計算用(太陽光-差替先差替可能容量)'!F11</f>
        <v>4070.1617758908628</v>
      </c>
      <c r="G11" s="19">
        <f>'計算用(太陽光-差替先差替可能容量)'!G11</f>
        <v>19557.844311377245</v>
      </c>
      <c r="H11" s="19">
        <f>'計算用(太陽光-差替先差替可能容量)'!H11</f>
        <v>8345.2059953881635</v>
      </c>
      <c r="I11" s="19">
        <f>'計算用(太陽光-差替先差替可能容量)'!I11</f>
        <v>3647.9919678714859</v>
      </c>
      <c r="J11" s="19">
        <f>'計算用(太陽光-差替先差替可能容量)'!J11</f>
        <v>11405.243339253997</v>
      </c>
    </row>
    <row r="12" spans="1:13" x14ac:dyDescent="0.3">
      <c r="A12" s="10" t="s">
        <v>20</v>
      </c>
      <c r="B12" s="19">
        <f>'計算用(太陽光-差替先差替可能容量)'!B12</f>
        <v>4882.180324584252</v>
      </c>
      <c r="C12" s="19">
        <f>'計算用(太陽光-差替先差替可能容量)'!C12</f>
        <v>12970.766896349509</v>
      </c>
      <c r="D12" s="19">
        <f>'計算用(太陽光-差替先差替可能容量)'!D12</f>
        <v>44339.449492099324</v>
      </c>
      <c r="E12" s="19">
        <f>'計算用(太陽光-差替先差替可能容量)'!E12</f>
        <v>21686.688311688311</v>
      </c>
      <c r="F12" s="19">
        <f>'計算用(太陽光-差替先差替可能容量)'!F12</f>
        <v>4618.4614398680051</v>
      </c>
      <c r="G12" s="19">
        <f>'計算用(太陽光-差替先差替可能容量)'!G12</f>
        <v>23500.958083832335</v>
      </c>
      <c r="H12" s="19">
        <f>'計算用(太陽光-差替先差替可能容量)'!H12</f>
        <v>10072.869715603381</v>
      </c>
      <c r="I12" s="19">
        <f>'計算用(太陽光-差替先差替可能容量)'!I12</f>
        <v>4525.4819277108436</v>
      </c>
      <c r="J12" s="19">
        <f>'計算用(太陽光-差替先差替可能容量)'!J12</f>
        <v>14587.380303927373</v>
      </c>
    </row>
    <row r="13" spans="1:13" x14ac:dyDescent="0.3">
      <c r="A13" s="10" t="s">
        <v>21</v>
      </c>
      <c r="B13" s="19">
        <f>'計算用(太陽光-差替先差替可能容量)'!B13</f>
        <v>4982</v>
      </c>
      <c r="C13" s="19">
        <f>'計算用(太陽光-差替先差替可能容量)'!C13</f>
        <v>13493</v>
      </c>
      <c r="D13" s="19">
        <f>'計算用(太陽光-差替先差替可能容量)'!D13</f>
        <v>47535.972065462753</v>
      </c>
      <c r="E13" s="19">
        <f>'計算用(太陽光-差替先差替可能容量)'!E13</f>
        <v>22746.266233766233</v>
      </c>
      <c r="F13" s="19">
        <f>'計算用(太陽光-差替先差替可能容量)'!F13</f>
        <v>4860.5036338759328</v>
      </c>
      <c r="G13" s="19">
        <f>'計算用(太陽光-差替先差替可能容量)'!G13</f>
        <v>24240.291916167665</v>
      </c>
      <c r="H13" s="19">
        <f>'計算用(太陽光-差替先差替可能容量)'!H13</f>
        <v>10313.962336664104</v>
      </c>
      <c r="I13" s="19">
        <f>'計算用(太陽光-差替先差替可能容量)'!I13</f>
        <v>4525.4819277108436</v>
      </c>
      <c r="J13" s="19">
        <f>'計算用(太陽光-差替先差替可能容量)'!J13</f>
        <v>14778.568778369845</v>
      </c>
    </row>
    <row r="14" spans="1:13" x14ac:dyDescent="0.3">
      <c r="A14" s="10" t="s">
        <v>22</v>
      </c>
      <c r="B14" s="19">
        <f>'計算用(太陽光-差替先差替可能容量)'!B14</f>
        <v>4913.1244239631333</v>
      </c>
      <c r="C14" s="19">
        <f>'計算用(太陽光-差替先差替可能容量)'!C14</f>
        <v>13345.627400674388</v>
      </c>
      <c r="D14" s="19">
        <f>'計算用(太陽光-差替先差替可能容量)'!D14</f>
        <v>47535.673250564338</v>
      </c>
      <c r="E14" s="19">
        <f>'計算用(太陽光-差替先差替可能容量)'!E14</f>
        <v>22746.266233766233</v>
      </c>
      <c r="F14" s="19">
        <f>'計算用(太陽光-差替先差替可能容量)'!F14</f>
        <v>4860.5036338759328</v>
      </c>
      <c r="G14" s="19">
        <f>'計算用(太陽光-差替先差替可能容量)'!G14</f>
        <v>24240.291916167665</v>
      </c>
      <c r="H14" s="19">
        <f>'計算用(太陽光-差替先差替可能容量)'!H14</f>
        <v>10313.962336664104</v>
      </c>
      <c r="I14" s="19">
        <f>'計算用(太陽光-差替先差替可能容量)'!I14</f>
        <v>4525.4819277108436</v>
      </c>
      <c r="J14" s="19">
        <f>'計算用(太陽光-差替先差替可能容量)'!J14</f>
        <v>14778.568778369845</v>
      </c>
    </row>
    <row r="15" spans="1:13" x14ac:dyDescent="0.3">
      <c r="A15" s="10" t="s">
        <v>23</v>
      </c>
      <c r="B15" s="19">
        <f>'計算用(太陽光-差替先差替可能容量)'!B15</f>
        <v>4533.80965738329</v>
      </c>
      <c r="C15" s="19">
        <f>'計算用(太陽光-差替先差替可能容量)'!C15</f>
        <v>12399.079900307872</v>
      </c>
      <c r="D15" s="19">
        <f>'計算用(太陽光-差替先差替可能容量)'!D15</f>
        <v>43155.744074492097</v>
      </c>
      <c r="E15" s="19">
        <f>'計算用(太陽光-差替先差替可能容量)'!E15</f>
        <v>20775.64935064935</v>
      </c>
      <c r="F15" s="19">
        <f>'計算用(太陽光-差替先差替可能容量)'!F15</f>
        <v>4499.9101611702445</v>
      </c>
      <c r="G15" s="19">
        <f>'計算用(太陽光-差替先差替可能容量)'!G15</f>
        <v>21598.405688622755</v>
      </c>
      <c r="H15" s="19">
        <f>'計算用(太陽光-差替先差替可能容量)'!H15</f>
        <v>9104.4976940814759</v>
      </c>
      <c r="I15" s="19">
        <f>'計算用(太陽光-差替先差替可能容量)'!I15</f>
        <v>4042.3694779116468</v>
      </c>
      <c r="J15" s="19">
        <f>'計算用(太陽光-差替先差替可能容量)'!J15</f>
        <v>12567.388987566608</v>
      </c>
    </row>
    <row r="16" spans="1:13" x14ac:dyDescent="0.3">
      <c r="B16" s="2"/>
      <c r="C16" s="2"/>
      <c r="D16" s="2"/>
      <c r="E16" s="2"/>
      <c r="F16" s="2"/>
      <c r="G16" s="2"/>
      <c r="H16" s="2"/>
      <c r="I16" s="2"/>
      <c r="J16" s="2"/>
      <c r="K16" s="2"/>
    </row>
    <row r="17" spans="1:14" x14ac:dyDescent="0.3">
      <c r="A17" s="1" t="s">
        <v>44</v>
      </c>
      <c r="B17" s="34">
        <f>'計算用(太陽光-差替先差替可能容量)'!B17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'計算用(太陽光-差替先差替可能容量)'!B19</f>
        <v>0.1953</v>
      </c>
      <c r="C19" s="35">
        <f>'計算用(太陽光-差替先差替可能容量)'!C19</f>
        <v>0.10210000000000001</v>
      </c>
      <c r="D19" s="35">
        <f>'計算用(太陽光-差替先差替可能容量)'!D19</f>
        <v>5.5E-2</v>
      </c>
      <c r="E19" s="35">
        <f>'計算用(太陽光-差替先差替可能容量)'!E19</f>
        <v>7.4999999999999997E-3</v>
      </c>
      <c r="F19" s="35">
        <f>'計算用(太陽光-差替先差替可能容量)'!F19</f>
        <v>0.22329999999999997</v>
      </c>
      <c r="G19" s="35">
        <f>'計算用(太陽光-差替先差替可能容量)'!G19</f>
        <v>-9.1999999999999998E-3</v>
      </c>
      <c r="H19" s="35">
        <f>'計算用(太陽光-差替先差替可能容量)'!H19</f>
        <v>-4.4000000000000003E-3</v>
      </c>
      <c r="I19" s="35">
        <f>'計算用(太陽光-差替先差替可能容量)'!I19</f>
        <v>8.6999999999999994E-2</v>
      </c>
      <c r="J19" s="35">
        <f>'計算用(太陽光-差替先差替可能容量)'!J19</f>
        <v>0.2225</v>
      </c>
      <c r="K19" s="1" t="str">
        <f>'計算用(太陽光-差替先差替可能容量)'!K19</f>
        <v>←容量市場調達量(再エネなし)を正として、補正係数kWで年間kWを算出</v>
      </c>
    </row>
    <row r="21" spans="1:14" x14ac:dyDescent="0.3">
      <c r="A21" s="1" t="s">
        <v>53</v>
      </c>
      <c r="B21" s="35">
        <f>'計算用(太陽光-差替先差替可能容量)'!B21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46</v>
      </c>
      <c r="C23" s="10"/>
      <c r="D23" s="10"/>
      <c r="E23" s="10"/>
      <c r="F23" s="10"/>
      <c r="G23" s="10"/>
      <c r="H23" s="10"/>
      <c r="I23" s="10"/>
      <c r="J23" s="10"/>
      <c r="K23" s="10"/>
      <c r="N23" s="1" t="s">
        <v>79</v>
      </c>
    </row>
    <row r="24" spans="1:14" x14ac:dyDescent="0.3">
      <c r="A24" s="10" t="s">
        <v>12</v>
      </c>
      <c r="B24" s="35">
        <f>'計算用(風力)'!B24</f>
        <v>0.24484766139372252</v>
      </c>
      <c r="C24" s="35">
        <f>'計算用(風力)'!C24</f>
        <v>0.31406094391647521</v>
      </c>
      <c r="D24" s="35">
        <f>'計算用(風力)'!D24</f>
        <v>0.33461134054357311</v>
      </c>
      <c r="E24" s="35">
        <f>'計算用(風力)'!E24</f>
        <v>0.27200958768578071</v>
      </c>
      <c r="F24" s="35">
        <f>'計算用(風力)'!F24</f>
        <v>0.18647304493735894</v>
      </c>
      <c r="G24" s="35">
        <f>'計算用(風力)'!G24</f>
        <v>0.29769872459563673</v>
      </c>
      <c r="H24" s="35">
        <f>'計算用(風力)'!H24</f>
        <v>0.25038758227293384</v>
      </c>
      <c r="I24" s="35">
        <f>'計算用(風力)'!I24</f>
        <v>0.35707707465033556</v>
      </c>
      <c r="J24" s="35">
        <f>'計算用(風力)'!J24</f>
        <v>0.17229210156002142</v>
      </c>
      <c r="N24" s="35">
        <f>HLOOKUP('入力(風力)'!$E$13,$B$2:$J$35,23,0)</f>
        <v>0.31406094391647521</v>
      </c>
    </row>
    <row r="25" spans="1:14" x14ac:dyDescent="0.3">
      <c r="A25" s="10" t="s">
        <v>13</v>
      </c>
      <c r="B25" s="35">
        <f>'計算用(風力)'!B25</f>
        <v>0.15626783111865714</v>
      </c>
      <c r="C25" s="35">
        <f>'計算用(風力)'!C25</f>
        <v>0.18976515367033014</v>
      </c>
      <c r="D25" s="35">
        <f>'計算用(風力)'!D25</f>
        <v>9.318659699789765E-2</v>
      </c>
      <c r="E25" s="35">
        <f>'計算用(風力)'!E25</f>
        <v>0.10958161406110045</v>
      </c>
      <c r="F25" s="35">
        <f>'計算用(風力)'!F25</f>
        <v>0.10578988464930048</v>
      </c>
      <c r="G25" s="35">
        <f>'計算用(風力)'!G25</f>
        <v>0.1578803552872439</v>
      </c>
      <c r="H25" s="35">
        <f>'計算用(風力)'!H25</f>
        <v>0.11728374192890437</v>
      </c>
      <c r="I25" s="35">
        <f>'計算用(風力)'!I25</f>
        <v>0.20586194602669208</v>
      </c>
      <c r="J25" s="35">
        <f>'計算用(風力)'!J25</f>
        <v>7.8733695373227497E-2</v>
      </c>
      <c r="N25" s="35">
        <f>HLOOKUP('入力(風力)'!$E$13,$B$2:$J$35,24,0)</f>
        <v>0.18976515367033014</v>
      </c>
    </row>
    <row r="26" spans="1:14" x14ac:dyDescent="0.3">
      <c r="A26" s="10" t="s">
        <v>14</v>
      </c>
      <c r="B26" s="35">
        <f>'計算用(風力)'!B26</f>
        <v>0.14654315487194955</v>
      </c>
      <c r="C26" s="35">
        <f>'計算用(風力)'!C26</f>
        <v>0.11222049686870733</v>
      </c>
      <c r="D26" s="35">
        <f>'計算用(風力)'!D26</f>
        <v>0.10942998458397098</v>
      </c>
      <c r="E26" s="35">
        <f>'計算用(風力)'!E26</f>
        <v>0.11736957248323673</v>
      </c>
      <c r="F26" s="35">
        <f>'計算用(風力)'!F26</f>
        <v>5.8896570945614714E-2</v>
      </c>
      <c r="G26" s="35">
        <f>'計算用(風力)'!G26</f>
        <v>0.18805275992744985</v>
      </c>
      <c r="H26" s="35">
        <f>'計算用(風力)'!H26</f>
        <v>0.10422773443713905</v>
      </c>
      <c r="I26" s="35">
        <f>'計算用(風力)'!I26</f>
        <v>0.19840066480801538</v>
      </c>
      <c r="J26" s="35">
        <f>'計算用(風力)'!J26</f>
        <v>0.13343441315670238</v>
      </c>
      <c r="N26" s="35">
        <f>HLOOKUP('入力(風力)'!$E$13,$B$2:$J$35,25,0)</f>
        <v>0.11222049686870733</v>
      </c>
    </row>
    <row r="27" spans="1:14" x14ac:dyDescent="0.3">
      <c r="A27" s="10" t="s">
        <v>15</v>
      </c>
      <c r="B27" s="35">
        <f>'計算用(風力)'!B27</f>
        <v>0.14654696964867839</v>
      </c>
      <c r="C27" s="35">
        <f>'計算用(風力)'!C27</f>
        <v>0.10967805962955091</v>
      </c>
      <c r="D27" s="35">
        <f>'計算用(風力)'!D27</f>
        <v>0.14056434318120001</v>
      </c>
      <c r="E27" s="35">
        <f>'計算用(風力)'!E27</f>
        <v>0.15066141125146848</v>
      </c>
      <c r="F27" s="35">
        <f>'計算用(風力)'!F27</f>
        <v>9.3383452369149661E-2</v>
      </c>
      <c r="G27" s="35">
        <f>'計算用(風力)'!G27</f>
        <v>7.8456538217004934E-2</v>
      </c>
      <c r="H27" s="35">
        <f>'計算用(風力)'!H27</f>
        <v>8.2541640117905241E-2</v>
      </c>
      <c r="I27" s="35">
        <f>'計算用(風力)'!I27</f>
        <v>9.4423505029293586E-2</v>
      </c>
      <c r="J27" s="35">
        <f>'計算用(風力)'!J27</f>
        <v>6.2735939867603369E-2</v>
      </c>
      <c r="N27" s="35">
        <f>HLOOKUP('入力(風力)'!$E$13,$B$2:$J$35,26,0)</f>
        <v>0.10967805962955091</v>
      </c>
    </row>
    <row r="28" spans="1:14" x14ac:dyDescent="0.3">
      <c r="A28" s="10" t="s">
        <v>16</v>
      </c>
      <c r="B28" s="35">
        <f>'計算用(風力)'!B28</f>
        <v>0.11080164320374156</v>
      </c>
      <c r="C28" s="35">
        <f>'計算用(風力)'!C28</f>
        <v>0.11739294377669486</v>
      </c>
      <c r="D28" s="35">
        <f>'計算用(風力)'!D28</f>
        <v>5.2285079961794143E-2</v>
      </c>
      <c r="E28" s="35">
        <f>'計算用(風力)'!E28</f>
        <v>0.12848739477801327</v>
      </c>
      <c r="F28" s="35">
        <f>'計算用(風力)'!F28</f>
        <v>8.151679913346882E-2</v>
      </c>
      <c r="G28" s="35">
        <f>'計算用(風力)'!G28</f>
        <v>0.1183306577240025</v>
      </c>
      <c r="H28" s="35">
        <f>'計算用(風力)'!H28</f>
        <v>9.180249660711752E-2</v>
      </c>
      <c r="I28" s="35">
        <f>'計算用(風力)'!I28</f>
        <v>0.14591393234384822</v>
      </c>
      <c r="J28" s="35">
        <f>'計算用(風力)'!J28</f>
        <v>7.9073314212481011E-2</v>
      </c>
      <c r="N28" s="35">
        <f>HLOOKUP('入力(風力)'!$E$13,$B$2:$J$35,27,0)</f>
        <v>0.11739294377669486</v>
      </c>
    </row>
    <row r="29" spans="1:14" x14ac:dyDescent="0.3">
      <c r="A29" s="10" t="s">
        <v>17</v>
      </c>
      <c r="B29" s="35">
        <f>'計算用(風力)'!B29</f>
        <v>0.15207991922089326</v>
      </c>
      <c r="C29" s="35">
        <f>'計算用(風力)'!C29</f>
        <v>0.16584449053640346</v>
      </c>
      <c r="D29" s="35">
        <f>'計算用(風力)'!D29</f>
        <v>0.21362386754464754</v>
      </c>
      <c r="E29" s="35">
        <f>'計算用(風力)'!E29</f>
        <v>0.10619065522328605</v>
      </c>
      <c r="F29" s="35">
        <f>'計算用(風力)'!F29</f>
        <v>9.1030213736678356E-2</v>
      </c>
      <c r="G29" s="35">
        <f>'計算用(風力)'!G29</f>
        <v>0.13540859027183286</v>
      </c>
      <c r="H29" s="35">
        <f>'計算用(風力)'!H29</f>
        <v>5.9964946411700124E-2</v>
      </c>
      <c r="I29" s="35">
        <f>'計算用(風力)'!I29</f>
        <v>0.16384897453656891</v>
      </c>
      <c r="J29" s="35">
        <f>'計算用(風力)'!J29</f>
        <v>4.4750394819868491E-2</v>
      </c>
      <c r="N29" s="35">
        <f>HLOOKUP('入力(風力)'!$E$13,$B$2:$J$35,28,0)</f>
        <v>0.16584449053640346</v>
      </c>
    </row>
    <row r="30" spans="1:14" x14ac:dyDescent="0.3">
      <c r="A30" s="10" t="s">
        <v>18</v>
      </c>
      <c r="B30" s="35">
        <f>'計算用(風力)'!B30</f>
        <v>0.19100614172356128</v>
      </c>
      <c r="C30" s="35">
        <f>'計算用(風力)'!C30</f>
        <v>0.23075819372168344</v>
      </c>
      <c r="D30" s="35">
        <f>'計算用(風力)'!D30</f>
        <v>0.2956923421675155</v>
      </c>
      <c r="E30" s="35">
        <f>'計算用(風力)'!E30</f>
        <v>0.18994292578173214</v>
      </c>
      <c r="F30" s="35">
        <f>'計算用(風力)'!F30</f>
        <v>0.14811790183130216</v>
      </c>
      <c r="G30" s="35">
        <f>'計算用(風力)'!G30</f>
        <v>0.16641939159004432</v>
      </c>
      <c r="H30" s="35">
        <f>'計算用(風力)'!H30</f>
        <v>0.136424712971844</v>
      </c>
      <c r="I30" s="35">
        <f>'計算用(風力)'!I30</f>
        <v>0.21611855057496951</v>
      </c>
      <c r="J30" s="35">
        <f>'計算用(風力)'!J30</f>
        <v>0.14472722695681689</v>
      </c>
      <c r="N30" s="35">
        <f>HLOOKUP('入力(風力)'!$E$13,$B$2:$J$35,29,0)</f>
        <v>0.23075819372168344</v>
      </c>
    </row>
    <row r="31" spans="1:14" x14ac:dyDescent="0.3">
      <c r="A31" s="10" t="s">
        <v>19</v>
      </c>
      <c r="B31" s="35">
        <f>'計算用(風力)'!B31</f>
        <v>0.25509248765295478</v>
      </c>
      <c r="C31" s="35">
        <f>'計算用(風力)'!C31</f>
        <v>0.32186966046512888</v>
      </c>
      <c r="D31" s="35">
        <f>'計算用(風力)'!D31</f>
        <v>0.20450509753872334</v>
      </c>
      <c r="E31" s="35">
        <f>'計算用(風力)'!E31</f>
        <v>0.31750342390439873</v>
      </c>
      <c r="F31" s="35">
        <f>'計算用(風力)'!F31</f>
        <v>0.27568825906085104</v>
      </c>
      <c r="G31" s="35">
        <f>'計算用(風力)'!G31</f>
        <v>0.28764701562732564</v>
      </c>
      <c r="H31" s="35">
        <f>'計算用(風力)'!H31</f>
        <v>0.19831617914220798</v>
      </c>
      <c r="I31" s="35">
        <f>'計算用(風力)'!I31</f>
        <v>0.39931118520033904</v>
      </c>
      <c r="J31" s="35">
        <f>'計算用(風力)'!J31</f>
        <v>0.19644854690996075</v>
      </c>
      <c r="N31" s="35">
        <f>HLOOKUP('入力(風力)'!$E$13,$B$2:$J$35,30,0)</f>
        <v>0.32186966046512888</v>
      </c>
    </row>
    <row r="32" spans="1:14" x14ac:dyDescent="0.3">
      <c r="A32" s="10" t="s">
        <v>20</v>
      </c>
      <c r="B32" s="35">
        <f>'計算用(風力)'!B32</f>
        <v>0.26697055214443927</v>
      </c>
      <c r="C32" s="35">
        <f>'計算用(風力)'!C32</f>
        <v>0.44028904738672453</v>
      </c>
      <c r="D32" s="35">
        <f>'計算用(風力)'!D32</f>
        <v>0.22146241546630185</v>
      </c>
      <c r="E32" s="35">
        <f>'計算用(風力)'!E32</f>
        <v>0.23267808092729994</v>
      </c>
      <c r="F32" s="35">
        <f>'計算用(風力)'!F32</f>
        <v>0.27920570802948458</v>
      </c>
      <c r="G32" s="35">
        <f>'計算用(風力)'!G32</f>
        <v>0.27422282348863564</v>
      </c>
      <c r="H32" s="35">
        <f>'計算用(風力)'!H32</f>
        <v>0.18414556986454381</v>
      </c>
      <c r="I32" s="35">
        <f>'計算用(風力)'!I32</f>
        <v>0.39101248155785689</v>
      </c>
      <c r="J32" s="35">
        <f>'計算用(風力)'!J32</f>
        <v>0.23373582234617926</v>
      </c>
      <c r="N32" s="35">
        <f>HLOOKUP('入力(風力)'!$E$13,$B$2:$J$35,31,0)</f>
        <v>0.44028904738672453</v>
      </c>
    </row>
    <row r="33" spans="1:30" x14ac:dyDescent="0.3">
      <c r="A33" s="10" t="s">
        <v>21</v>
      </c>
      <c r="B33" s="35">
        <f>'計算用(風力)'!B33</f>
        <v>0.2219346289945629</v>
      </c>
      <c r="C33" s="35">
        <f>'計算用(風力)'!C33</f>
        <v>0.50138223102970858</v>
      </c>
      <c r="D33" s="35">
        <f>'計算用(風力)'!D33</f>
        <v>0.29319868537496596</v>
      </c>
      <c r="E33" s="35">
        <f>'計算用(風力)'!E33</f>
        <v>0.34697268630578332</v>
      </c>
      <c r="F33" s="35">
        <f>'計算用(風力)'!F33</f>
        <v>0.25656923060867259</v>
      </c>
      <c r="G33" s="35">
        <f>'計算用(風力)'!G33</f>
        <v>0.35449322347782714</v>
      </c>
      <c r="H33" s="35">
        <f>'計算用(風力)'!H33</f>
        <v>0.24736489563570158</v>
      </c>
      <c r="I33" s="35">
        <f>'計算用(風力)'!I33</f>
        <v>0.46119991160274532</v>
      </c>
      <c r="J33" s="35">
        <f>'計算用(風力)'!J33</f>
        <v>0.23643557274951885</v>
      </c>
      <c r="N33" s="35">
        <f>HLOOKUP('入力(風力)'!$E$13,$B$2:$J$35,32,0)</f>
        <v>0.50138223102970858</v>
      </c>
    </row>
    <row r="34" spans="1:30" x14ac:dyDescent="0.3">
      <c r="A34" s="10" t="s">
        <v>22</v>
      </c>
      <c r="B34" s="35">
        <f>'計算用(風力)'!B34</f>
        <v>0.26297079075631996</v>
      </c>
      <c r="C34" s="35">
        <f>'計算用(風力)'!C34</f>
        <v>0.52364409861572947</v>
      </c>
      <c r="D34" s="35">
        <f>'計算用(風力)'!D34</f>
        <v>0.25728229787566803</v>
      </c>
      <c r="E34" s="35">
        <f>'計算用(風力)'!E34</f>
        <v>0.40873158559759415</v>
      </c>
      <c r="F34" s="35">
        <f>'計算用(風力)'!F34</f>
        <v>0.26764787963965092</v>
      </c>
      <c r="G34" s="35">
        <f>'計算用(風力)'!G34</f>
        <v>0.3679753745018296</v>
      </c>
      <c r="H34" s="35">
        <f>'計算用(風力)'!H34</f>
        <v>0.29392159362595272</v>
      </c>
      <c r="I34" s="35">
        <f>'計算用(風力)'!I34</f>
        <v>0.47169589450363741</v>
      </c>
      <c r="J34" s="35">
        <f>'計算用(風力)'!J34</f>
        <v>0.28153121860420671</v>
      </c>
      <c r="N34" s="35">
        <f>HLOOKUP('入力(風力)'!$E$13,$B$2:$J$35,33,0)</f>
        <v>0.52364409861572947</v>
      </c>
      <c r="Q34" s="1" t="s">
        <v>93</v>
      </c>
    </row>
    <row r="35" spans="1:30" x14ac:dyDescent="0.3">
      <c r="A35" s="10" t="s">
        <v>23</v>
      </c>
      <c r="B35" s="35">
        <f>'計算用(風力)'!B35</f>
        <v>0.22377727720436297</v>
      </c>
      <c r="C35" s="35">
        <f>'計算用(風力)'!C35</f>
        <v>0.39002080317081644</v>
      </c>
      <c r="D35" s="35">
        <f>'計算用(風力)'!D35</f>
        <v>0.34248214272171801</v>
      </c>
      <c r="E35" s="35">
        <f>'計算用(風力)'!E35</f>
        <v>0.48052639051894469</v>
      </c>
      <c r="F35" s="35">
        <f>'計算用(風力)'!F35</f>
        <v>0.26637374127646968</v>
      </c>
      <c r="G35" s="35">
        <f>'計算用(風力)'!G35</f>
        <v>0.35116332027066977</v>
      </c>
      <c r="H35" s="35">
        <f>'計算用(風力)'!H35</f>
        <v>0.27560504940954245</v>
      </c>
      <c r="I35" s="35">
        <f>'計算用(風力)'!I35</f>
        <v>0.49563545414036492</v>
      </c>
      <c r="J35" s="35">
        <f>'計算用(風力)'!J35</f>
        <v>0.27821928594959955</v>
      </c>
      <c r="N35" s="35">
        <f>HLOOKUP('入力(風力)'!$E$13,$B$2:$J$35,34,0)</f>
        <v>0.39002080317081644</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f>IF('入力欄(差替情報)'!$D$9=B$2,B24*'入力欄(差替情報)'!#REF!/1000,0)</f>
        <v>0</v>
      </c>
      <c r="C38" s="41">
        <f>IF('入力欄(差替情報)'!$D$9=C$2,C24*'入力欄(差替情報)'!#REF!/1000,0)</f>
        <v>0</v>
      </c>
      <c r="D38" s="41">
        <f>IF('入力欄(差替情報)'!$D$9=D$2,D24*'入力欄(差替情報)'!#REF!/1000,0)</f>
        <v>0</v>
      </c>
      <c r="E38" s="41">
        <f>IF('入力欄(差替情報)'!$D$9=E$2,E24*'入力欄(差替情報)'!#REF!/1000,0)</f>
        <v>0</v>
      </c>
      <c r="F38" s="41">
        <f>IF('入力欄(差替情報)'!$D$9=F$2,F24*'入力欄(差替情報)'!#REF!/1000,0)</f>
        <v>0</v>
      </c>
      <c r="G38" s="41">
        <f>IF('入力欄(差替情報)'!$D$9=G$2,G24*'入力欄(差替情報)'!#REF!/1000,0)</f>
        <v>0</v>
      </c>
      <c r="H38" s="41">
        <f>IF('入力欄(差替情報)'!$D$9=H$2,H24*'入力欄(差替情報)'!#REF!/1000,0)</f>
        <v>0</v>
      </c>
      <c r="I38" s="41">
        <f>IF('入力欄(差替情報)'!$D$9=I$2,I24*'入力欄(差替情報)'!#REF!/1000,0)</f>
        <v>0</v>
      </c>
      <c r="J38" s="41">
        <f>IF('入力欄(差替情報)'!$D$9=J$2,J24*'入力欄(差替情報)'!#REF!/1000,0)</f>
        <v>0</v>
      </c>
      <c r="K38" s="43">
        <f>SUM(B38:J38)</f>
        <v>0</v>
      </c>
      <c r="L38" s="44">
        <f>MIN($K$38:$K$49)</f>
        <v>0</v>
      </c>
      <c r="N38" s="39">
        <f t="shared" ref="N38:N49" si="1">K38*1000</f>
        <v>0</v>
      </c>
      <c r="Q38" s="10" t="s">
        <v>12</v>
      </c>
      <c r="R38" s="41">
        <f>IF('入力欄(差替情報)'!$D$9=B$2,B24*'入力欄(差替情報)'!#REF!/1000,0)</f>
        <v>0</v>
      </c>
      <c r="S38" s="41">
        <f>IF('入力欄(差替情報)'!$D$9=C$2,C24*'入力欄(差替情報)'!#REF!/1000,0)</f>
        <v>0</v>
      </c>
      <c r="T38" s="41">
        <f>IF('入力欄(差替情報)'!$D$9=D$2,D24*'入力欄(差替情報)'!#REF!/1000,0)</f>
        <v>0</v>
      </c>
      <c r="U38" s="41">
        <f>IF('入力欄(差替情報)'!$D$9=E$2,E24*'入力欄(差替情報)'!#REF!/1000,0)</f>
        <v>0</v>
      </c>
      <c r="V38" s="41">
        <f>IF('入力欄(差替情報)'!$D$9=F$2,F24*'入力欄(差替情報)'!#REF!/1000,0)</f>
        <v>0</v>
      </c>
      <c r="W38" s="41">
        <f>IF('入力欄(差替情報)'!$D$9=G$2,G24*'入力欄(差替情報)'!#REF!/1000,0)</f>
        <v>0</v>
      </c>
      <c r="X38" s="41">
        <f>IF('入力欄(差替情報)'!$D$9=H$2,H24*'入力欄(差替情報)'!#REF!/1000,0)</f>
        <v>0</v>
      </c>
      <c r="Y38" s="41">
        <f>IF('入力欄(差替情報)'!$D$9=I$2,I24*'入力欄(差替情報)'!#REF!/1000,0)</f>
        <v>0</v>
      </c>
      <c r="Z38" s="41">
        <f>IF('入力欄(差替情報)'!$D$9=J$2,J24*'入力欄(差替情報)'!#REF!/1000,0)</f>
        <v>0</v>
      </c>
      <c r="AA38" s="43">
        <f>SUM(R38:Z38)</f>
        <v>0</v>
      </c>
      <c r="AB38" s="44">
        <f>MIN($AA$38:$AA$49)</f>
        <v>0</v>
      </c>
      <c r="AD38" s="39">
        <f>AA38*1000</f>
        <v>0</v>
      </c>
    </row>
    <row r="39" spans="1:30" x14ac:dyDescent="0.3">
      <c r="A39" s="10" t="s">
        <v>13</v>
      </c>
      <c r="B39" s="41">
        <f>IF('入力欄(差替情報)'!$D$9=B$2,B25*'入力欄(差替情報)'!#REF!/1000,0)</f>
        <v>0</v>
      </c>
      <c r="C39" s="41">
        <f>IF('入力欄(差替情報)'!$D$9=C$2,C25*'入力欄(差替情報)'!#REF!/1000,0)</f>
        <v>0</v>
      </c>
      <c r="D39" s="41">
        <f>IF('入力欄(差替情報)'!$D$9=D$2,D25*'入力欄(差替情報)'!#REF!/1000,0)</f>
        <v>0</v>
      </c>
      <c r="E39" s="41">
        <f>IF('入力欄(差替情報)'!$D$9=E$2,E25*'入力欄(差替情報)'!#REF!/1000,0)</f>
        <v>0</v>
      </c>
      <c r="F39" s="41">
        <f>IF('入力欄(差替情報)'!$D$9=F$2,F25*'入力欄(差替情報)'!#REF!/1000,0)</f>
        <v>0</v>
      </c>
      <c r="G39" s="41">
        <f>IF('入力欄(差替情報)'!$D$9=G$2,G25*'入力欄(差替情報)'!#REF!/1000,0)</f>
        <v>0</v>
      </c>
      <c r="H39" s="41">
        <f>IF('入力欄(差替情報)'!$D$9=H$2,H25*'入力欄(差替情報)'!#REF!/1000,0)</f>
        <v>0</v>
      </c>
      <c r="I39" s="41">
        <f>IF('入力欄(差替情報)'!$D$9=I$2,I25*'入力欄(差替情報)'!#REF!/1000,0)</f>
        <v>0</v>
      </c>
      <c r="J39" s="41">
        <f>IF('入力欄(差替情報)'!$D$9=J$2,J25*'入力欄(差替情報)'!#REF!/1000,0)</f>
        <v>0</v>
      </c>
      <c r="K39" s="43">
        <f t="shared" ref="K39:K48" si="2">SUM(B39:J39)</f>
        <v>0</v>
      </c>
      <c r="L39" s="44">
        <f t="shared" ref="L39:L49" si="3">MIN($K$38:$K$49)</f>
        <v>0</v>
      </c>
      <c r="N39" s="39">
        <f t="shared" si="1"/>
        <v>0</v>
      </c>
      <c r="Q39" s="10" t="s">
        <v>13</v>
      </c>
      <c r="R39" s="41">
        <f>IF('入力欄(差替情報)'!$D$9=B$2,B25*'入力欄(差替情報)'!#REF!/1000,0)</f>
        <v>0</v>
      </c>
      <c r="S39" s="41">
        <f>IF('入力欄(差替情報)'!$D$9=C$2,C25*'入力欄(差替情報)'!#REF!/1000,0)</f>
        <v>0</v>
      </c>
      <c r="T39" s="41">
        <f>IF('入力欄(差替情報)'!$D$9=D$2,D25*'入力欄(差替情報)'!#REF!/1000,0)</f>
        <v>0</v>
      </c>
      <c r="U39" s="41">
        <f>IF('入力欄(差替情報)'!$D$9=E$2,E25*'入力欄(差替情報)'!#REF!/1000,0)</f>
        <v>0</v>
      </c>
      <c r="V39" s="41">
        <f>IF('入力欄(差替情報)'!$D$9=F$2,F25*'入力欄(差替情報)'!#REF!/1000,0)</f>
        <v>0</v>
      </c>
      <c r="W39" s="41">
        <f>IF('入力欄(差替情報)'!$D$9=G$2,G25*'入力欄(差替情報)'!#REF!/1000,0)</f>
        <v>0</v>
      </c>
      <c r="X39" s="41">
        <f>IF('入力欄(差替情報)'!$D$9=H$2,H25*'入力欄(差替情報)'!#REF!/1000,0)</f>
        <v>0</v>
      </c>
      <c r="Y39" s="41">
        <f>IF('入力欄(差替情報)'!$D$9=I$2,I25*'入力欄(差替情報)'!#REF!/1000,0)</f>
        <v>0</v>
      </c>
      <c r="Z39" s="41">
        <f>IF('入力欄(差替情報)'!$D$9=J$2,J25*'入力欄(差替情報)'!#REF!/1000,0)</f>
        <v>0</v>
      </c>
      <c r="AA39" s="43">
        <f t="shared" ref="AA39:AA48" si="4">SUM(R39:Z39)</f>
        <v>0</v>
      </c>
      <c r="AB39" s="44">
        <f t="shared" ref="AB39:AB49" si="5">MIN($AA$38:$AA$49)</f>
        <v>0</v>
      </c>
      <c r="AD39" s="39">
        <f t="shared" ref="AD39:AD48" si="6">AA39*1000</f>
        <v>0</v>
      </c>
    </row>
    <row r="40" spans="1:30" x14ac:dyDescent="0.3">
      <c r="A40" s="10" t="s">
        <v>14</v>
      </c>
      <c r="B40" s="41">
        <f>IF('入力欄(差替情報)'!$D$9=B$2,B26*'入力欄(差替情報)'!#REF!/1000,0)</f>
        <v>0</v>
      </c>
      <c r="C40" s="41">
        <f>IF('入力欄(差替情報)'!$D$9=C$2,C26*'入力欄(差替情報)'!#REF!/1000,0)</f>
        <v>0</v>
      </c>
      <c r="D40" s="41">
        <f>IF('入力欄(差替情報)'!$D$9=D$2,D26*'入力欄(差替情報)'!#REF!/1000,0)</f>
        <v>0</v>
      </c>
      <c r="E40" s="41">
        <f>IF('入力欄(差替情報)'!$D$9=E$2,E26*'入力欄(差替情報)'!#REF!/1000,0)</f>
        <v>0</v>
      </c>
      <c r="F40" s="41">
        <f>IF('入力欄(差替情報)'!$D$9=F$2,F26*'入力欄(差替情報)'!#REF!/1000,0)</f>
        <v>0</v>
      </c>
      <c r="G40" s="41">
        <f>IF('入力欄(差替情報)'!$D$9=G$2,G26*'入力欄(差替情報)'!#REF!/1000,0)</f>
        <v>0</v>
      </c>
      <c r="H40" s="41">
        <f>IF('入力欄(差替情報)'!$D$9=H$2,H26*'入力欄(差替情報)'!#REF!/1000,0)</f>
        <v>0</v>
      </c>
      <c r="I40" s="41">
        <f>IF('入力欄(差替情報)'!$D$9=I$2,I26*'入力欄(差替情報)'!#REF!/1000,0)</f>
        <v>0</v>
      </c>
      <c r="J40" s="41">
        <f>IF('入力欄(差替情報)'!$D$9=J$2,J26*'入力欄(差替情報)'!#REF!/1000,0)</f>
        <v>0</v>
      </c>
      <c r="K40" s="43">
        <f t="shared" si="2"/>
        <v>0</v>
      </c>
      <c r="L40" s="44">
        <f t="shared" si="3"/>
        <v>0</v>
      </c>
      <c r="N40" s="39">
        <f t="shared" si="1"/>
        <v>0</v>
      </c>
      <c r="Q40" s="10" t="s">
        <v>14</v>
      </c>
      <c r="R40" s="41">
        <f>IF('入力欄(差替情報)'!$D$9=B$2,B26*'入力欄(差替情報)'!#REF!/1000,0)</f>
        <v>0</v>
      </c>
      <c r="S40" s="41">
        <f>IF('入力欄(差替情報)'!$D$9=C$2,C26*'入力欄(差替情報)'!#REF!/1000,0)</f>
        <v>0</v>
      </c>
      <c r="T40" s="41">
        <f>IF('入力欄(差替情報)'!$D$9=D$2,D26*'入力欄(差替情報)'!#REF!/1000,0)</f>
        <v>0</v>
      </c>
      <c r="U40" s="41">
        <f>IF('入力欄(差替情報)'!$D$9=E$2,E26*'入力欄(差替情報)'!#REF!/1000,0)</f>
        <v>0</v>
      </c>
      <c r="V40" s="41">
        <f>IF('入力欄(差替情報)'!$D$9=F$2,F26*'入力欄(差替情報)'!#REF!/1000,0)</f>
        <v>0</v>
      </c>
      <c r="W40" s="41">
        <f>IF('入力欄(差替情報)'!$D$9=G$2,G26*'入力欄(差替情報)'!#REF!/1000,0)</f>
        <v>0</v>
      </c>
      <c r="X40" s="41">
        <f>IF('入力欄(差替情報)'!$D$9=H$2,H26*'入力欄(差替情報)'!#REF!/1000,0)</f>
        <v>0</v>
      </c>
      <c r="Y40" s="41">
        <f>IF('入力欄(差替情報)'!$D$9=I$2,I26*'入力欄(差替情報)'!#REF!/1000,0)</f>
        <v>0</v>
      </c>
      <c r="Z40" s="41">
        <f>IF('入力欄(差替情報)'!$D$9=J$2,J26*'入力欄(差替情報)'!#REF!/1000,0)</f>
        <v>0</v>
      </c>
      <c r="AA40" s="43">
        <f t="shared" si="4"/>
        <v>0</v>
      </c>
      <c r="AB40" s="44">
        <f t="shared" si="5"/>
        <v>0</v>
      </c>
      <c r="AD40" s="39">
        <f t="shared" si="6"/>
        <v>0</v>
      </c>
    </row>
    <row r="41" spans="1:30" x14ac:dyDescent="0.3">
      <c r="A41" s="10" t="s">
        <v>15</v>
      </c>
      <c r="B41" s="41">
        <f>IF('入力欄(差替情報)'!$D$9=B$2,B27*'入力欄(差替情報)'!#REF!/1000,0)</f>
        <v>0</v>
      </c>
      <c r="C41" s="41">
        <f>IF('入力欄(差替情報)'!$D$9=C$2,C27*'入力欄(差替情報)'!#REF!/1000,0)</f>
        <v>0</v>
      </c>
      <c r="D41" s="41">
        <f>IF('入力欄(差替情報)'!$D$9=D$2,D27*'入力欄(差替情報)'!#REF!/1000,0)</f>
        <v>0</v>
      </c>
      <c r="E41" s="41">
        <f>IF('入力欄(差替情報)'!$D$9=E$2,E27*'入力欄(差替情報)'!#REF!/1000,0)</f>
        <v>0</v>
      </c>
      <c r="F41" s="41">
        <f>IF('入力欄(差替情報)'!$D$9=F$2,F27*'入力欄(差替情報)'!#REF!/1000,0)</f>
        <v>0</v>
      </c>
      <c r="G41" s="41">
        <f>IF('入力欄(差替情報)'!$D$9=G$2,G27*'入力欄(差替情報)'!#REF!/1000,0)</f>
        <v>0</v>
      </c>
      <c r="H41" s="41">
        <f>IF('入力欄(差替情報)'!$D$9=H$2,H27*'入力欄(差替情報)'!#REF!/1000,0)</f>
        <v>0</v>
      </c>
      <c r="I41" s="41">
        <f>IF('入力欄(差替情報)'!$D$9=I$2,I27*'入力欄(差替情報)'!#REF!/1000,0)</f>
        <v>0</v>
      </c>
      <c r="J41" s="41">
        <f>IF('入力欄(差替情報)'!$D$9=J$2,J27*'入力欄(差替情報)'!#REF!/1000,0)</f>
        <v>0</v>
      </c>
      <c r="K41" s="43">
        <f t="shared" si="2"/>
        <v>0</v>
      </c>
      <c r="L41" s="44">
        <f t="shared" si="3"/>
        <v>0</v>
      </c>
      <c r="N41" s="39">
        <f t="shared" si="1"/>
        <v>0</v>
      </c>
      <c r="Q41" s="10" t="s">
        <v>15</v>
      </c>
      <c r="R41" s="41">
        <f>IF('入力欄(差替情報)'!$D$9=B$2,B27*'入力欄(差替情報)'!#REF!/1000,0)</f>
        <v>0</v>
      </c>
      <c r="S41" s="41">
        <f>IF('入力欄(差替情報)'!$D$9=C$2,C27*'入力欄(差替情報)'!#REF!/1000,0)</f>
        <v>0</v>
      </c>
      <c r="T41" s="41">
        <f>IF('入力欄(差替情報)'!$D$9=D$2,D27*'入力欄(差替情報)'!#REF!/1000,0)</f>
        <v>0</v>
      </c>
      <c r="U41" s="41">
        <f>IF('入力欄(差替情報)'!$D$9=E$2,E27*'入力欄(差替情報)'!#REF!/1000,0)</f>
        <v>0</v>
      </c>
      <c r="V41" s="41">
        <f>IF('入力欄(差替情報)'!$D$9=F$2,F27*'入力欄(差替情報)'!#REF!/1000,0)</f>
        <v>0</v>
      </c>
      <c r="W41" s="41">
        <f>IF('入力欄(差替情報)'!$D$9=G$2,G27*'入力欄(差替情報)'!#REF!/1000,0)</f>
        <v>0</v>
      </c>
      <c r="X41" s="41">
        <f>IF('入力欄(差替情報)'!$D$9=H$2,H27*'入力欄(差替情報)'!#REF!/1000,0)</f>
        <v>0</v>
      </c>
      <c r="Y41" s="41">
        <f>IF('入力欄(差替情報)'!$D$9=I$2,I27*'入力欄(差替情報)'!#REF!/1000,0)</f>
        <v>0</v>
      </c>
      <c r="Z41" s="41">
        <f>IF('入力欄(差替情報)'!$D$9=J$2,J27*'入力欄(差替情報)'!#REF!/1000,0)</f>
        <v>0</v>
      </c>
      <c r="AA41" s="43">
        <f t="shared" si="4"/>
        <v>0</v>
      </c>
      <c r="AB41" s="44">
        <f t="shared" si="5"/>
        <v>0</v>
      </c>
      <c r="AD41" s="39">
        <f t="shared" si="6"/>
        <v>0</v>
      </c>
    </row>
    <row r="42" spans="1:30" x14ac:dyDescent="0.3">
      <c r="A42" s="10" t="s">
        <v>16</v>
      </c>
      <c r="B42" s="41">
        <f>IF('入力欄(差替情報)'!$D$9=B$2,B28*'入力欄(差替情報)'!#REF!/1000,0)</f>
        <v>0</v>
      </c>
      <c r="C42" s="41">
        <f>IF('入力欄(差替情報)'!$D$9=C$2,C28*'入力欄(差替情報)'!#REF!/1000,0)</f>
        <v>0</v>
      </c>
      <c r="D42" s="41">
        <f>IF('入力欄(差替情報)'!$D$9=D$2,D28*'入力欄(差替情報)'!#REF!/1000,0)</f>
        <v>0</v>
      </c>
      <c r="E42" s="41">
        <f>IF('入力欄(差替情報)'!$D$9=E$2,E28*'入力欄(差替情報)'!#REF!/1000,0)</f>
        <v>0</v>
      </c>
      <c r="F42" s="41">
        <f>IF('入力欄(差替情報)'!$D$9=F$2,F28*'入力欄(差替情報)'!#REF!/1000,0)</f>
        <v>0</v>
      </c>
      <c r="G42" s="41">
        <f>IF('入力欄(差替情報)'!$D$9=G$2,G28*'入力欄(差替情報)'!#REF!/1000,0)</f>
        <v>0</v>
      </c>
      <c r="H42" s="41">
        <f>IF('入力欄(差替情報)'!$D$9=H$2,H28*'入力欄(差替情報)'!#REF!/1000,0)</f>
        <v>0</v>
      </c>
      <c r="I42" s="41">
        <f>IF('入力欄(差替情報)'!$D$9=I$2,I28*'入力欄(差替情報)'!#REF!/1000,0)</f>
        <v>0</v>
      </c>
      <c r="J42" s="41">
        <f>IF('入力欄(差替情報)'!$D$9=J$2,J28*'入力欄(差替情報)'!#REF!/1000,0)</f>
        <v>0</v>
      </c>
      <c r="K42" s="43">
        <f t="shared" si="2"/>
        <v>0</v>
      </c>
      <c r="L42" s="44">
        <f t="shared" si="3"/>
        <v>0</v>
      </c>
      <c r="N42" s="39">
        <f t="shared" si="1"/>
        <v>0</v>
      </c>
      <c r="Q42" s="10" t="s">
        <v>16</v>
      </c>
      <c r="R42" s="41">
        <f>IF('入力欄(差替情報)'!$D$9=B$2,B28*'入力欄(差替情報)'!#REF!/1000,0)</f>
        <v>0</v>
      </c>
      <c r="S42" s="41">
        <f>IF('入力欄(差替情報)'!$D$9=C$2,C28*'入力欄(差替情報)'!#REF!/1000,0)</f>
        <v>0</v>
      </c>
      <c r="T42" s="41">
        <f>IF('入力欄(差替情報)'!$D$9=D$2,D28*'入力欄(差替情報)'!#REF!/1000,0)</f>
        <v>0</v>
      </c>
      <c r="U42" s="41">
        <f>IF('入力欄(差替情報)'!$D$9=E$2,E28*'入力欄(差替情報)'!#REF!/1000,0)</f>
        <v>0</v>
      </c>
      <c r="V42" s="41">
        <f>IF('入力欄(差替情報)'!$D$9=F$2,F28*'入力欄(差替情報)'!#REF!/1000,0)</f>
        <v>0</v>
      </c>
      <c r="W42" s="41">
        <f>IF('入力欄(差替情報)'!$D$9=G$2,G28*'入力欄(差替情報)'!#REF!/1000,0)</f>
        <v>0</v>
      </c>
      <c r="X42" s="41">
        <f>IF('入力欄(差替情報)'!$D$9=H$2,H28*'入力欄(差替情報)'!#REF!/1000,0)</f>
        <v>0</v>
      </c>
      <c r="Y42" s="41">
        <f>IF('入力欄(差替情報)'!$D$9=I$2,I28*'入力欄(差替情報)'!#REF!/1000,0)</f>
        <v>0</v>
      </c>
      <c r="Z42" s="41">
        <f>IF('入力欄(差替情報)'!$D$9=J$2,J28*'入力欄(差替情報)'!#REF!/1000,0)</f>
        <v>0</v>
      </c>
      <c r="AA42" s="43">
        <f t="shared" si="4"/>
        <v>0</v>
      </c>
      <c r="AB42" s="44">
        <f t="shared" si="5"/>
        <v>0</v>
      </c>
      <c r="AD42" s="39">
        <f t="shared" si="6"/>
        <v>0</v>
      </c>
    </row>
    <row r="43" spans="1:30" x14ac:dyDescent="0.3">
      <c r="A43" s="10" t="s">
        <v>17</v>
      </c>
      <c r="B43" s="41">
        <f>IF('入力欄(差替情報)'!$D$9=B$2,B29*'入力欄(差替情報)'!#REF!/1000,0)</f>
        <v>0</v>
      </c>
      <c r="C43" s="41">
        <f>IF('入力欄(差替情報)'!$D$9=C$2,C29*'入力欄(差替情報)'!#REF!/1000,0)</f>
        <v>0</v>
      </c>
      <c r="D43" s="41">
        <f>IF('入力欄(差替情報)'!$D$9=D$2,D29*'入力欄(差替情報)'!#REF!/1000,0)</f>
        <v>0</v>
      </c>
      <c r="E43" s="41">
        <f>IF('入力欄(差替情報)'!$D$9=E$2,E29*'入力欄(差替情報)'!#REF!/1000,0)</f>
        <v>0</v>
      </c>
      <c r="F43" s="41">
        <f>IF('入力欄(差替情報)'!$D$9=F$2,F29*'入力欄(差替情報)'!#REF!/1000,0)</f>
        <v>0</v>
      </c>
      <c r="G43" s="41">
        <f>IF('入力欄(差替情報)'!$D$9=G$2,G29*'入力欄(差替情報)'!#REF!/1000,0)</f>
        <v>0</v>
      </c>
      <c r="H43" s="41">
        <f>IF('入力欄(差替情報)'!$D$9=H$2,H29*'入力欄(差替情報)'!#REF!/1000,0)</f>
        <v>0</v>
      </c>
      <c r="I43" s="41">
        <f>IF('入力欄(差替情報)'!$D$9=I$2,I29*'入力欄(差替情報)'!#REF!/1000,0)</f>
        <v>0</v>
      </c>
      <c r="J43" s="41">
        <f>IF('入力欄(差替情報)'!$D$9=J$2,J29*'入力欄(差替情報)'!#REF!/1000,0)</f>
        <v>0</v>
      </c>
      <c r="K43" s="43">
        <f t="shared" si="2"/>
        <v>0</v>
      </c>
      <c r="L43" s="44">
        <f t="shared" si="3"/>
        <v>0</v>
      </c>
      <c r="N43" s="39">
        <f t="shared" si="1"/>
        <v>0</v>
      </c>
      <c r="Q43" s="10" t="s">
        <v>17</v>
      </c>
      <c r="R43" s="41">
        <f>IF('入力欄(差替情報)'!$D$9=B$2,B29*'入力欄(差替情報)'!#REF!/1000,0)</f>
        <v>0</v>
      </c>
      <c r="S43" s="41">
        <f>IF('入力欄(差替情報)'!$D$9=C$2,C29*'入力欄(差替情報)'!#REF!/1000,0)</f>
        <v>0</v>
      </c>
      <c r="T43" s="41">
        <f>IF('入力欄(差替情報)'!$D$9=D$2,D29*'入力欄(差替情報)'!#REF!/1000,0)</f>
        <v>0</v>
      </c>
      <c r="U43" s="41">
        <f>IF('入力欄(差替情報)'!$D$9=E$2,E29*'入力欄(差替情報)'!#REF!/1000,0)</f>
        <v>0</v>
      </c>
      <c r="V43" s="41">
        <f>IF('入力欄(差替情報)'!$D$9=F$2,F29*'入力欄(差替情報)'!#REF!/1000,0)</f>
        <v>0</v>
      </c>
      <c r="W43" s="41">
        <f>IF('入力欄(差替情報)'!$D$9=G$2,G29*'入力欄(差替情報)'!#REF!/1000,0)</f>
        <v>0</v>
      </c>
      <c r="X43" s="41">
        <f>IF('入力欄(差替情報)'!$D$9=H$2,H29*'入力欄(差替情報)'!#REF!/1000,0)</f>
        <v>0</v>
      </c>
      <c r="Y43" s="41">
        <f>IF('入力欄(差替情報)'!$D$9=I$2,I29*'入力欄(差替情報)'!#REF!/1000,0)</f>
        <v>0</v>
      </c>
      <c r="Z43" s="41">
        <f>IF('入力欄(差替情報)'!$D$9=J$2,J29*'入力欄(差替情報)'!#REF!/1000,0)</f>
        <v>0</v>
      </c>
      <c r="AA43" s="43">
        <f t="shared" si="4"/>
        <v>0</v>
      </c>
      <c r="AB43" s="44">
        <f t="shared" si="5"/>
        <v>0</v>
      </c>
      <c r="AD43" s="39">
        <f t="shared" si="6"/>
        <v>0</v>
      </c>
    </row>
    <row r="44" spans="1:30" x14ac:dyDescent="0.3">
      <c r="A44" s="10" t="s">
        <v>18</v>
      </c>
      <c r="B44" s="41">
        <f>IF('入力欄(差替情報)'!$D$9=B$2,B30*'入力欄(差替情報)'!#REF!/1000,0)</f>
        <v>0</v>
      </c>
      <c r="C44" s="41">
        <f>IF('入力欄(差替情報)'!$D$9=C$2,C30*'入力欄(差替情報)'!#REF!/1000,0)</f>
        <v>0</v>
      </c>
      <c r="D44" s="41">
        <f>IF('入力欄(差替情報)'!$D$9=D$2,D30*'入力欄(差替情報)'!#REF!/1000,0)</f>
        <v>0</v>
      </c>
      <c r="E44" s="41">
        <f>IF('入力欄(差替情報)'!$D$9=E$2,E30*'入力欄(差替情報)'!#REF!/1000,0)</f>
        <v>0</v>
      </c>
      <c r="F44" s="41">
        <f>IF('入力欄(差替情報)'!$D$9=F$2,F30*'入力欄(差替情報)'!#REF!/1000,0)</f>
        <v>0</v>
      </c>
      <c r="G44" s="41">
        <f>IF('入力欄(差替情報)'!$D$9=G$2,G30*'入力欄(差替情報)'!#REF!/1000,0)</f>
        <v>0</v>
      </c>
      <c r="H44" s="41">
        <f>IF('入力欄(差替情報)'!$D$9=H$2,H30*'入力欄(差替情報)'!#REF!/1000,0)</f>
        <v>0</v>
      </c>
      <c r="I44" s="41">
        <f>IF('入力欄(差替情報)'!$D$9=I$2,I30*'入力欄(差替情報)'!#REF!/1000,0)</f>
        <v>0</v>
      </c>
      <c r="J44" s="41">
        <f>IF('入力欄(差替情報)'!$D$9=J$2,J30*'入力欄(差替情報)'!#REF!/1000,0)</f>
        <v>0</v>
      </c>
      <c r="K44" s="43">
        <f t="shared" si="2"/>
        <v>0</v>
      </c>
      <c r="L44" s="44">
        <f t="shared" si="3"/>
        <v>0</v>
      </c>
      <c r="N44" s="39">
        <f t="shared" si="1"/>
        <v>0</v>
      </c>
      <c r="Q44" s="10" t="s">
        <v>18</v>
      </c>
      <c r="R44" s="41">
        <f>IF('入力欄(差替情報)'!$D$9=B$2,B30*'入力欄(差替情報)'!#REF!/1000,0)</f>
        <v>0</v>
      </c>
      <c r="S44" s="41">
        <f>IF('入力欄(差替情報)'!$D$9=C$2,C30*'入力欄(差替情報)'!#REF!/1000,0)</f>
        <v>0</v>
      </c>
      <c r="T44" s="41">
        <f>IF('入力欄(差替情報)'!$D$9=D$2,D30*'入力欄(差替情報)'!#REF!/1000,0)</f>
        <v>0</v>
      </c>
      <c r="U44" s="41">
        <f>IF('入力欄(差替情報)'!$D$9=E$2,E30*'入力欄(差替情報)'!#REF!/1000,0)</f>
        <v>0</v>
      </c>
      <c r="V44" s="41">
        <f>IF('入力欄(差替情報)'!$D$9=F$2,F30*'入力欄(差替情報)'!#REF!/1000,0)</f>
        <v>0</v>
      </c>
      <c r="W44" s="41">
        <f>IF('入力欄(差替情報)'!$D$9=G$2,G30*'入力欄(差替情報)'!#REF!/1000,0)</f>
        <v>0</v>
      </c>
      <c r="X44" s="41">
        <f>IF('入力欄(差替情報)'!$D$9=H$2,H30*'入力欄(差替情報)'!#REF!/1000,0)</f>
        <v>0</v>
      </c>
      <c r="Y44" s="41">
        <f>IF('入力欄(差替情報)'!$D$9=I$2,I30*'入力欄(差替情報)'!#REF!/1000,0)</f>
        <v>0</v>
      </c>
      <c r="Z44" s="41">
        <f>IF('入力欄(差替情報)'!$D$9=J$2,J30*'入力欄(差替情報)'!#REF!/1000,0)</f>
        <v>0</v>
      </c>
      <c r="AA44" s="43">
        <f t="shared" si="4"/>
        <v>0</v>
      </c>
      <c r="AB44" s="44">
        <f t="shared" si="5"/>
        <v>0</v>
      </c>
      <c r="AD44" s="39">
        <f t="shared" si="6"/>
        <v>0</v>
      </c>
    </row>
    <row r="45" spans="1:30" x14ac:dyDescent="0.3">
      <c r="A45" s="10" t="s">
        <v>19</v>
      </c>
      <c r="B45" s="41">
        <f>IF('入力欄(差替情報)'!$D$9=B$2,B31*'入力欄(差替情報)'!#REF!/1000,0)</f>
        <v>0</v>
      </c>
      <c r="C45" s="41">
        <f>IF('入力欄(差替情報)'!$D$9=C$2,C31*'入力欄(差替情報)'!#REF!/1000,0)</f>
        <v>0</v>
      </c>
      <c r="D45" s="41">
        <f>IF('入力欄(差替情報)'!$D$9=D$2,D31*'入力欄(差替情報)'!#REF!/1000,0)</f>
        <v>0</v>
      </c>
      <c r="E45" s="41">
        <f>IF('入力欄(差替情報)'!$D$9=E$2,E31*'入力欄(差替情報)'!#REF!/1000,0)</f>
        <v>0</v>
      </c>
      <c r="F45" s="41">
        <f>IF('入力欄(差替情報)'!$D$9=F$2,F31*'入力欄(差替情報)'!#REF!/1000,0)</f>
        <v>0</v>
      </c>
      <c r="G45" s="41">
        <f>IF('入力欄(差替情報)'!$D$9=G$2,G31*'入力欄(差替情報)'!#REF!/1000,0)</f>
        <v>0</v>
      </c>
      <c r="H45" s="41">
        <f>IF('入力欄(差替情報)'!$D$9=H$2,H31*'入力欄(差替情報)'!#REF!/1000,0)</f>
        <v>0</v>
      </c>
      <c r="I45" s="41">
        <f>IF('入力欄(差替情報)'!$D$9=I$2,I31*'入力欄(差替情報)'!#REF!/1000,0)</f>
        <v>0</v>
      </c>
      <c r="J45" s="41">
        <f>IF('入力欄(差替情報)'!$D$9=J$2,J31*'入力欄(差替情報)'!#REF!/1000,0)</f>
        <v>0</v>
      </c>
      <c r="K45" s="43">
        <f t="shared" si="2"/>
        <v>0</v>
      </c>
      <c r="L45" s="44">
        <f t="shared" si="3"/>
        <v>0</v>
      </c>
      <c r="N45" s="39">
        <f t="shared" si="1"/>
        <v>0</v>
      </c>
      <c r="Q45" s="10" t="s">
        <v>19</v>
      </c>
      <c r="R45" s="41">
        <f>IF('入力欄(差替情報)'!$D$9=B$2,B31*'入力欄(差替情報)'!#REF!/1000,0)</f>
        <v>0</v>
      </c>
      <c r="S45" s="41">
        <f>IF('入力欄(差替情報)'!$D$9=C$2,C31*'入力欄(差替情報)'!#REF!/1000,0)</f>
        <v>0</v>
      </c>
      <c r="T45" s="41">
        <f>IF('入力欄(差替情報)'!$D$9=D$2,D31*'入力欄(差替情報)'!#REF!/1000,0)</f>
        <v>0</v>
      </c>
      <c r="U45" s="41">
        <f>IF('入力欄(差替情報)'!$D$9=E$2,E31*'入力欄(差替情報)'!#REF!/1000,0)</f>
        <v>0</v>
      </c>
      <c r="V45" s="41">
        <f>IF('入力欄(差替情報)'!$D$9=F$2,F31*'入力欄(差替情報)'!#REF!/1000,0)</f>
        <v>0</v>
      </c>
      <c r="W45" s="41">
        <f>IF('入力欄(差替情報)'!$D$9=G$2,G31*'入力欄(差替情報)'!#REF!/1000,0)</f>
        <v>0</v>
      </c>
      <c r="X45" s="41">
        <f>IF('入力欄(差替情報)'!$D$9=H$2,H31*'入力欄(差替情報)'!#REF!/1000,0)</f>
        <v>0</v>
      </c>
      <c r="Y45" s="41">
        <f>IF('入力欄(差替情報)'!$D$9=I$2,I31*'入力欄(差替情報)'!#REF!/1000,0)</f>
        <v>0</v>
      </c>
      <c r="Z45" s="41">
        <f>IF('入力欄(差替情報)'!$D$9=J$2,J31*'入力欄(差替情報)'!#REF!/1000,0)</f>
        <v>0</v>
      </c>
      <c r="AA45" s="43">
        <f t="shared" si="4"/>
        <v>0</v>
      </c>
      <c r="AB45" s="44">
        <f t="shared" si="5"/>
        <v>0</v>
      </c>
      <c r="AD45" s="39">
        <f t="shared" si="6"/>
        <v>0</v>
      </c>
    </row>
    <row r="46" spans="1:30" x14ac:dyDescent="0.3">
      <c r="A46" s="10" t="s">
        <v>20</v>
      </c>
      <c r="B46" s="41">
        <f>IF('入力欄(差替情報)'!$D$9=B$2,B32*'入力欄(差替情報)'!#REF!/1000,0)</f>
        <v>0</v>
      </c>
      <c r="C46" s="41">
        <f>IF('入力欄(差替情報)'!$D$9=C$2,C32*'入力欄(差替情報)'!#REF!/1000,0)</f>
        <v>0</v>
      </c>
      <c r="D46" s="41">
        <f>IF('入力欄(差替情報)'!$D$9=D$2,D32*'入力欄(差替情報)'!#REF!/1000,0)</f>
        <v>0</v>
      </c>
      <c r="E46" s="41">
        <f>IF('入力欄(差替情報)'!$D$9=E$2,E32*'入力欄(差替情報)'!#REF!/1000,0)</f>
        <v>0</v>
      </c>
      <c r="F46" s="41">
        <f>IF('入力欄(差替情報)'!$D$9=F$2,F32*'入力欄(差替情報)'!#REF!/1000,0)</f>
        <v>0</v>
      </c>
      <c r="G46" s="41">
        <f>IF('入力欄(差替情報)'!$D$9=G$2,G32*'入力欄(差替情報)'!#REF!/1000,0)</f>
        <v>0</v>
      </c>
      <c r="H46" s="41">
        <f>IF('入力欄(差替情報)'!$D$9=H$2,H32*'入力欄(差替情報)'!#REF!/1000,0)</f>
        <v>0</v>
      </c>
      <c r="I46" s="41">
        <f>IF('入力欄(差替情報)'!$D$9=I$2,I32*'入力欄(差替情報)'!#REF!/1000,0)</f>
        <v>0</v>
      </c>
      <c r="J46" s="41">
        <f>IF('入力欄(差替情報)'!$D$9=J$2,J32*'入力欄(差替情報)'!#REF!/1000,0)</f>
        <v>0</v>
      </c>
      <c r="K46" s="43">
        <f t="shared" si="2"/>
        <v>0</v>
      </c>
      <c r="L46" s="44">
        <f t="shared" si="3"/>
        <v>0</v>
      </c>
      <c r="N46" s="39">
        <f t="shared" si="1"/>
        <v>0</v>
      </c>
      <c r="Q46" s="10" t="s">
        <v>20</v>
      </c>
      <c r="R46" s="41">
        <f>IF('入力欄(差替情報)'!$D$9=B$2,B32*'入力欄(差替情報)'!#REF!/1000,0)</f>
        <v>0</v>
      </c>
      <c r="S46" s="41">
        <f>IF('入力欄(差替情報)'!$D$9=C$2,C32*'入力欄(差替情報)'!#REF!/1000,0)</f>
        <v>0</v>
      </c>
      <c r="T46" s="41">
        <f>IF('入力欄(差替情報)'!$D$9=D$2,D32*'入力欄(差替情報)'!#REF!/1000,0)</f>
        <v>0</v>
      </c>
      <c r="U46" s="41">
        <f>IF('入力欄(差替情報)'!$D$9=E$2,E32*'入力欄(差替情報)'!#REF!/1000,0)</f>
        <v>0</v>
      </c>
      <c r="V46" s="41">
        <f>IF('入力欄(差替情報)'!$D$9=F$2,F32*'入力欄(差替情報)'!#REF!/1000,0)</f>
        <v>0</v>
      </c>
      <c r="W46" s="41">
        <f>IF('入力欄(差替情報)'!$D$9=G$2,G32*'入力欄(差替情報)'!#REF!/1000,0)</f>
        <v>0</v>
      </c>
      <c r="X46" s="41">
        <f>IF('入力欄(差替情報)'!$D$9=H$2,H32*'入力欄(差替情報)'!#REF!/1000,0)</f>
        <v>0</v>
      </c>
      <c r="Y46" s="41">
        <f>IF('入力欄(差替情報)'!$D$9=I$2,I32*'入力欄(差替情報)'!#REF!/1000,0)</f>
        <v>0</v>
      </c>
      <c r="Z46" s="41">
        <f>IF('入力欄(差替情報)'!$D$9=J$2,J32*'入力欄(差替情報)'!#REF!/1000,0)</f>
        <v>0</v>
      </c>
      <c r="AA46" s="43">
        <f t="shared" si="4"/>
        <v>0</v>
      </c>
      <c r="AB46" s="44">
        <f t="shared" si="5"/>
        <v>0</v>
      </c>
      <c r="AD46" s="39">
        <f t="shared" si="6"/>
        <v>0</v>
      </c>
    </row>
    <row r="47" spans="1:30" x14ac:dyDescent="0.3">
      <c r="A47" s="10" t="s">
        <v>21</v>
      </c>
      <c r="B47" s="41">
        <f>IF('入力欄(差替情報)'!$D$9=B$2,B33*'入力欄(差替情報)'!#REF!/1000,0)</f>
        <v>0</v>
      </c>
      <c r="C47" s="41">
        <f>IF('入力欄(差替情報)'!$D$9=C$2,C33*'入力欄(差替情報)'!#REF!/1000,0)</f>
        <v>0</v>
      </c>
      <c r="D47" s="41">
        <f>IF('入力欄(差替情報)'!$D$9=D$2,D33*'入力欄(差替情報)'!#REF!/1000,0)</f>
        <v>0</v>
      </c>
      <c r="E47" s="41">
        <f>IF('入力欄(差替情報)'!$D$9=E$2,E33*'入力欄(差替情報)'!#REF!/1000,0)</f>
        <v>0</v>
      </c>
      <c r="F47" s="41">
        <f>IF('入力欄(差替情報)'!$D$9=F$2,F33*'入力欄(差替情報)'!#REF!/1000,0)</f>
        <v>0</v>
      </c>
      <c r="G47" s="41">
        <f>IF('入力欄(差替情報)'!$D$9=G$2,G33*'入力欄(差替情報)'!#REF!/1000,0)</f>
        <v>0</v>
      </c>
      <c r="H47" s="41">
        <f>IF('入力欄(差替情報)'!$D$9=H$2,H33*'入力欄(差替情報)'!#REF!/1000,0)</f>
        <v>0</v>
      </c>
      <c r="I47" s="41">
        <f>IF('入力欄(差替情報)'!$D$9=I$2,I33*'入力欄(差替情報)'!#REF!/1000,0)</f>
        <v>0</v>
      </c>
      <c r="J47" s="41">
        <f>IF('入力欄(差替情報)'!$D$9=J$2,J33*'入力欄(差替情報)'!#REF!/1000,0)</f>
        <v>0</v>
      </c>
      <c r="K47" s="43">
        <f t="shared" si="2"/>
        <v>0</v>
      </c>
      <c r="L47" s="44">
        <f t="shared" si="3"/>
        <v>0</v>
      </c>
      <c r="N47" s="39">
        <f t="shared" si="1"/>
        <v>0</v>
      </c>
      <c r="Q47" s="10" t="s">
        <v>21</v>
      </c>
      <c r="R47" s="41">
        <f>IF('入力欄(差替情報)'!$D$9=B$2,B33*'入力欄(差替情報)'!#REF!/1000,0)</f>
        <v>0</v>
      </c>
      <c r="S47" s="41">
        <f>IF('入力欄(差替情報)'!$D$9=C$2,C33*'入力欄(差替情報)'!#REF!/1000,0)</f>
        <v>0</v>
      </c>
      <c r="T47" s="41">
        <f>IF('入力欄(差替情報)'!$D$9=D$2,D33*'入力欄(差替情報)'!#REF!/1000,0)</f>
        <v>0</v>
      </c>
      <c r="U47" s="41">
        <f>IF('入力欄(差替情報)'!$D$9=E$2,E33*'入力欄(差替情報)'!#REF!/1000,0)</f>
        <v>0</v>
      </c>
      <c r="V47" s="41">
        <f>IF('入力欄(差替情報)'!$D$9=F$2,F33*'入力欄(差替情報)'!#REF!/1000,0)</f>
        <v>0</v>
      </c>
      <c r="W47" s="41">
        <f>IF('入力欄(差替情報)'!$D$9=G$2,G33*'入力欄(差替情報)'!#REF!/1000,0)</f>
        <v>0</v>
      </c>
      <c r="X47" s="41">
        <f>IF('入力欄(差替情報)'!$D$9=H$2,H33*'入力欄(差替情報)'!#REF!/1000,0)</f>
        <v>0</v>
      </c>
      <c r="Y47" s="41">
        <f>IF('入力欄(差替情報)'!$D$9=I$2,I33*'入力欄(差替情報)'!#REF!/1000,0)</f>
        <v>0</v>
      </c>
      <c r="Z47" s="41">
        <f>IF('入力欄(差替情報)'!$D$9=J$2,J33*'入力欄(差替情報)'!#REF!/1000,0)</f>
        <v>0</v>
      </c>
      <c r="AA47" s="43">
        <f t="shared" si="4"/>
        <v>0</v>
      </c>
      <c r="AB47" s="44">
        <f t="shared" si="5"/>
        <v>0</v>
      </c>
      <c r="AD47" s="39">
        <f t="shared" si="6"/>
        <v>0</v>
      </c>
    </row>
    <row r="48" spans="1:30" x14ac:dyDescent="0.3">
      <c r="A48" s="10" t="s">
        <v>22</v>
      </c>
      <c r="B48" s="41">
        <f>IF('入力欄(差替情報)'!$D$9=B$2,B34*'入力欄(差替情報)'!#REF!/1000,0)</f>
        <v>0</v>
      </c>
      <c r="C48" s="41">
        <f>IF('入力欄(差替情報)'!$D$9=C$2,C34*'入力欄(差替情報)'!#REF!/1000,0)</f>
        <v>0</v>
      </c>
      <c r="D48" s="41">
        <f>IF('入力欄(差替情報)'!$D$9=D$2,D34*'入力欄(差替情報)'!#REF!/1000,0)</f>
        <v>0</v>
      </c>
      <c r="E48" s="41">
        <f>IF('入力欄(差替情報)'!$D$9=E$2,E34*'入力欄(差替情報)'!#REF!/1000,0)</f>
        <v>0</v>
      </c>
      <c r="F48" s="41">
        <f>IF('入力欄(差替情報)'!$D$9=F$2,F34*'入力欄(差替情報)'!#REF!/1000,0)</f>
        <v>0</v>
      </c>
      <c r="G48" s="41">
        <f>IF('入力欄(差替情報)'!$D$9=G$2,G34*'入力欄(差替情報)'!#REF!/1000,0)</f>
        <v>0</v>
      </c>
      <c r="H48" s="41">
        <f>IF('入力欄(差替情報)'!$D$9=H$2,H34*'入力欄(差替情報)'!#REF!/1000,0)</f>
        <v>0</v>
      </c>
      <c r="I48" s="41">
        <f>IF('入力欄(差替情報)'!$D$9=I$2,I34*'入力欄(差替情報)'!#REF!/1000,0)</f>
        <v>0</v>
      </c>
      <c r="J48" s="41">
        <f>IF('入力欄(差替情報)'!$D$9=J$2,J34*'入力欄(差替情報)'!#REF!/1000,0)</f>
        <v>0</v>
      </c>
      <c r="K48" s="43">
        <f t="shared" si="2"/>
        <v>0</v>
      </c>
      <c r="L48" s="44">
        <f t="shared" si="3"/>
        <v>0</v>
      </c>
      <c r="N48" s="39">
        <f t="shared" si="1"/>
        <v>0</v>
      </c>
      <c r="Q48" s="10" t="s">
        <v>22</v>
      </c>
      <c r="R48" s="41">
        <f>IF('入力欄(差替情報)'!$D$9=B$2,B34*'入力欄(差替情報)'!#REF!/1000,0)</f>
        <v>0</v>
      </c>
      <c r="S48" s="41">
        <f>IF('入力欄(差替情報)'!$D$9=C$2,C34*'入力欄(差替情報)'!#REF!/1000,0)</f>
        <v>0</v>
      </c>
      <c r="T48" s="41">
        <f>IF('入力欄(差替情報)'!$D$9=D$2,D34*'入力欄(差替情報)'!#REF!/1000,0)</f>
        <v>0</v>
      </c>
      <c r="U48" s="41">
        <f>IF('入力欄(差替情報)'!$D$9=E$2,E34*'入力欄(差替情報)'!#REF!/1000,0)</f>
        <v>0</v>
      </c>
      <c r="V48" s="41">
        <f>IF('入力欄(差替情報)'!$D$9=F$2,F34*'入力欄(差替情報)'!#REF!/1000,0)</f>
        <v>0</v>
      </c>
      <c r="W48" s="41">
        <f>IF('入力欄(差替情報)'!$D$9=G$2,G34*'入力欄(差替情報)'!#REF!/1000,0)</f>
        <v>0</v>
      </c>
      <c r="X48" s="41">
        <f>IF('入力欄(差替情報)'!$D$9=H$2,H34*'入力欄(差替情報)'!#REF!/1000,0)</f>
        <v>0</v>
      </c>
      <c r="Y48" s="41">
        <f>IF('入力欄(差替情報)'!$D$9=I$2,I34*'入力欄(差替情報)'!#REF!/1000,0)</f>
        <v>0</v>
      </c>
      <c r="Z48" s="41">
        <f>IF('入力欄(差替情報)'!$D$9=J$2,J34*'入力欄(差替情報)'!#REF!/1000,0)</f>
        <v>0</v>
      </c>
      <c r="AA48" s="43">
        <f t="shared" si="4"/>
        <v>0</v>
      </c>
      <c r="AB48" s="44">
        <f t="shared" si="5"/>
        <v>0</v>
      </c>
      <c r="AD48" s="39">
        <f t="shared" si="6"/>
        <v>0</v>
      </c>
    </row>
    <row r="49" spans="1:30" x14ac:dyDescent="0.3">
      <c r="A49" s="10" t="s">
        <v>23</v>
      </c>
      <c r="B49" s="41">
        <f>IF('入力欄(差替情報)'!$D$9=B$2,B35*'入力欄(差替情報)'!#REF!/1000,0)</f>
        <v>0</v>
      </c>
      <c r="C49" s="41">
        <f>IF('入力欄(差替情報)'!$D$9=C$2,C35*'入力欄(差替情報)'!#REF!/1000,0)</f>
        <v>0</v>
      </c>
      <c r="D49" s="41">
        <f>IF('入力欄(差替情報)'!$D$9=D$2,D35*'入力欄(差替情報)'!#REF!/1000,0)</f>
        <v>0</v>
      </c>
      <c r="E49" s="41">
        <f>IF('入力欄(差替情報)'!$D$9=E$2,E35*'入力欄(差替情報)'!#REF!/1000,0)</f>
        <v>0</v>
      </c>
      <c r="F49" s="41">
        <f>IF('入力欄(差替情報)'!$D$9=F$2,F35*'入力欄(差替情報)'!#REF!/1000,0)</f>
        <v>0</v>
      </c>
      <c r="G49" s="41">
        <f>IF('入力欄(差替情報)'!$D$9=G$2,G35*'入力欄(差替情報)'!#REF!/1000,0)</f>
        <v>0</v>
      </c>
      <c r="H49" s="41">
        <f>IF('入力欄(差替情報)'!$D$9=H$2,H35*'入力欄(差替情報)'!#REF!/1000,0)</f>
        <v>0</v>
      </c>
      <c r="I49" s="41">
        <f>IF('入力欄(差替情報)'!$D$9=I$2,I35*'入力欄(差替情報)'!#REF!/1000,0)</f>
        <v>0</v>
      </c>
      <c r="J49" s="41">
        <f>IF('入力欄(差替情報)'!$D$9=J$2,J35*'入力欄(差替情報)'!#REF!/1000,0)</f>
        <v>0</v>
      </c>
      <c r="K49" s="43">
        <f>SUM(B49:J49)</f>
        <v>0</v>
      </c>
      <c r="L49" s="44">
        <f t="shared" si="3"/>
        <v>0</v>
      </c>
      <c r="N49" s="39">
        <f t="shared" si="1"/>
        <v>0</v>
      </c>
      <c r="Q49" s="10" t="s">
        <v>23</v>
      </c>
      <c r="R49" s="41">
        <f>IF('入力欄(差替情報)'!$D$9=B$2,B35*'入力欄(差替情報)'!#REF!/1000,0)</f>
        <v>0</v>
      </c>
      <c r="S49" s="41">
        <f>IF('入力欄(差替情報)'!$D$9=C$2,C35*'入力欄(差替情報)'!#REF!/1000,0)</f>
        <v>0</v>
      </c>
      <c r="T49" s="41">
        <f>IF('入力欄(差替情報)'!$D$9=D$2,D35*'入力欄(差替情報)'!#REF!/1000,0)</f>
        <v>0</v>
      </c>
      <c r="U49" s="41">
        <f>IF('入力欄(差替情報)'!$D$9=E$2,E35*'入力欄(差替情報)'!#REF!/1000,0)</f>
        <v>0</v>
      </c>
      <c r="V49" s="41">
        <f>IF('入力欄(差替情報)'!$D$9=F$2,F35*'入力欄(差替情報)'!#REF!/1000,0)</f>
        <v>0</v>
      </c>
      <c r="W49" s="41">
        <f>IF('入力欄(差替情報)'!$D$9=G$2,G35*'入力欄(差替情報)'!#REF!/1000,0)</f>
        <v>0</v>
      </c>
      <c r="X49" s="41">
        <f>IF('入力欄(差替情報)'!$D$9=H$2,H35*'入力欄(差替情報)'!#REF!/1000,0)</f>
        <v>0</v>
      </c>
      <c r="Y49" s="41">
        <f>IF('入力欄(差替情報)'!$D$9=I$2,I35*'入力欄(差替情報)'!#REF!/1000,0)</f>
        <v>0</v>
      </c>
      <c r="Z49" s="41">
        <f>IF('入力欄(差替情報)'!$D$9=J$2,J35*'入力欄(差替情報)'!#REF!/1000,0)</f>
        <v>0</v>
      </c>
      <c r="AA49" s="43">
        <f>SUM(R49:Z49)</f>
        <v>0</v>
      </c>
      <c r="AB49" s="44">
        <f t="shared" si="5"/>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F55</f>
        <v>6055.3796700000003</v>
      </c>
      <c r="W55" s="13">
        <f>G55</f>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F10*(1+F$19+F$21)</f>
        <v>4550.6423729819517</v>
      </c>
      <c r="G58" s="13">
        <f t="shared" si="7"/>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29" x14ac:dyDescent="0.3">
      <c r="A65" s="1" t="s">
        <v>56</v>
      </c>
      <c r="K65" s="28" t="s">
        <v>38</v>
      </c>
      <c r="Q65" s="1" t="s">
        <v>56</v>
      </c>
      <c r="AA65" s="28" t="s">
        <v>38</v>
      </c>
    </row>
    <row r="66" spans="1:29" x14ac:dyDescent="0.3">
      <c r="A66" s="10" t="s">
        <v>12</v>
      </c>
      <c r="B66" s="13">
        <f t="shared" ref="B66:J77" si="10">B52-B38</f>
        <v>4802.8811787617715</v>
      </c>
      <c r="C66" s="13">
        <f t="shared" si="10"/>
        <v>11581.410133682746</v>
      </c>
      <c r="D66" s="13">
        <f t="shared" si="10"/>
        <v>40837.662100733636</v>
      </c>
      <c r="E66" s="13">
        <f t="shared" si="10"/>
        <v>18821.767857142859</v>
      </c>
      <c r="F66" s="13">
        <f t="shared" si="10"/>
        <v>4702.9437188339807</v>
      </c>
      <c r="G66" s="13">
        <f t="shared" si="10"/>
        <v>17856.863892215566</v>
      </c>
      <c r="H66" s="13">
        <f t="shared" si="10"/>
        <v>7477.4974459646428</v>
      </c>
      <c r="I66" s="13">
        <f t="shared" si="10"/>
        <v>3742.2679116465865</v>
      </c>
      <c r="J66" s="30">
        <f t="shared" si="10"/>
        <v>12677.667700809157</v>
      </c>
      <c r="K66" s="29">
        <f>SUM($B66:$J66)</f>
        <v>122500.96193979096</v>
      </c>
      <c r="L66" s="16"/>
      <c r="Q66" s="10" t="s">
        <v>12</v>
      </c>
      <c r="R66" s="13">
        <f>R52-R38</f>
        <v>4802.8811787617715</v>
      </c>
      <c r="S66" s="13">
        <f t="shared" ref="S66:Z66" si="11">S52-S38</f>
        <v>11581.410133682746</v>
      </c>
      <c r="T66" s="13">
        <f t="shared" si="11"/>
        <v>40837.662100733636</v>
      </c>
      <c r="U66" s="13">
        <f t="shared" si="11"/>
        <v>18821.767857142859</v>
      </c>
      <c r="V66" s="13">
        <f>V52-V38</f>
        <v>4702.9437188339807</v>
      </c>
      <c r="W66" s="13">
        <f>W52-W38</f>
        <v>17856.863892215566</v>
      </c>
      <c r="X66" s="13">
        <f t="shared" si="11"/>
        <v>7477.4974459646428</v>
      </c>
      <c r="Y66" s="13">
        <f t="shared" si="11"/>
        <v>3742.2679116465865</v>
      </c>
      <c r="Z66" s="30">
        <f t="shared" si="11"/>
        <v>12677.667700809157</v>
      </c>
      <c r="AA66" s="29">
        <f>SUM($R66:$Z66)</f>
        <v>122500.96193979096</v>
      </c>
      <c r="AB66" s="16"/>
    </row>
    <row r="67" spans="1:29" x14ac:dyDescent="0.3">
      <c r="A67" s="10" t="s">
        <v>13</v>
      </c>
      <c r="B67" s="13">
        <f t="shared" si="10"/>
        <v>4345.6930906030857</v>
      </c>
      <c r="C67" s="13">
        <f t="shared" si="10"/>
        <v>10791.643538945902</v>
      </c>
      <c r="D67" s="13">
        <f t="shared" si="10"/>
        <v>39525.567375846498</v>
      </c>
      <c r="E67" s="13">
        <f t="shared" si="10"/>
        <v>19013.209821428576</v>
      </c>
      <c r="F67" s="13">
        <f t="shared" si="10"/>
        <v>4471.4456731388964</v>
      </c>
      <c r="G67" s="13">
        <f t="shared" si="10"/>
        <v>18379.744437125744</v>
      </c>
      <c r="H67" s="13">
        <f t="shared" si="10"/>
        <v>7529.8087425057656</v>
      </c>
      <c r="I67" s="13">
        <f t="shared" si="10"/>
        <v>3763.8995180722891</v>
      </c>
      <c r="J67" s="30">
        <f t="shared" si="10"/>
        <v>12873.828577067297</v>
      </c>
      <c r="K67" s="29">
        <f t="shared" ref="K67:K77" si="12">SUM($B67:$J67)</f>
        <v>120694.84077473404</v>
      </c>
      <c r="L67" s="16"/>
      <c r="Q67" s="10" t="s">
        <v>13</v>
      </c>
      <c r="R67" s="13">
        <f t="shared" ref="R67:Z77" si="13">R53-R39</f>
        <v>4345.6930906030857</v>
      </c>
      <c r="S67" s="13">
        <f t="shared" si="13"/>
        <v>10791.643538945902</v>
      </c>
      <c r="T67" s="13">
        <f t="shared" si="13"/>
        <v>39525.567375846498</v>
      </c>
      <c r="U67" s="13">
        <f t="shared" si="13"/>
        <v>19013.209821428576</v>
      </c>
      <c r="V67" s="13">
        <f t="shared" si="13"/>
        <v>4471.4456731388964</v>
      </c>
      <c r="W67" s="13">
        <f>W53-W39</f>
        <v>18379.744437125744</v>
      </c>
      <c r="X67" s="13">
        <f t="shared" si="13"/>
        <v>7529.8087425057656</v>
      </c>
      <c r="Y67" s="13">
        <f t="shared" si="13"/>
        <v>3763.8995180722891</v>
      </c>
      <c r="Z67" s="30">
        <f t="shared" si="13"/>
        <v>12873.828577067297</v>
      </c>
      <c r="AA67" s="29">
        <f t="shared" ref="AA67:AA75" si="14">SUM($R67:$Z67)</f>
        <v>120694.84077473404</v>
      </c>
      <c r="AB67" s="16"/>
    </row>
    <row r="68" spans="1:29" x14ac:dyDescent="0.3">
      <c r="A68" s="10" t="s">
        <v>14</v>
      </c>
      <c r="B68" s="13">
        <f t="shared" si="10"/>
        <v>4368.5524950110203</v>
      </c>
      <c r="C68" s="13">
        <f t="shared" si="10"/>
        <v>11635.307853936374</v>
      </c>
      <c r="D68" s="13">
        <f t="shared" si="10"/>
        <v>43680.905282167041</v>
      </c>
      <c r="E68" s="13">
        <f t="shared" si="10"/>
        <v>20494.366071428572</v>
      </c>
      <c r="F68" s="13">
        <f t="shared" si="10"/>
        <v>4910.0735491927408</v>
      </c>
      <c r="G68" s="13">
        <f t="shared" si="10"/>
        <v>21063.206856287423</v>
      </c>
      <c r="H68" s="13">
        <f t="shared" si="10"/>
        <v>8264.1788670253663</v>
      </c>
      <c r="I68" s="13">
        <f t="shared" si="10"/>
        <v>4293.8738755020076</v>
      </c>
      <c r="J68" s="30">
        <f t="shared" si="10"/>
        <v>14641.743895796328</v>
      </c>
      <c r="K68" s="29">
        <f t="shared" si="12"/>
        <v>133352.20874634688</v>
      </c>
      <c r="L68" s="16"/>
      <c r="Q68" s="10" t="s">
        <v>14</v>
      </c>
      <c r="R68" s="13">
        <f t="shared" si="13"/>
        <v>4368.5524950110203</v>
      </c>
      <c r="S68" s="13">
        <f t="shared" si="13"/>
        <v>11635.307853936374</v>
      </c>
      <c r="T68" s="13">
        <f t="shared" si="13"/>
        <v>43680.905282167041</v>
      </c>
      <c r="U68" s="13">
        <f t="shared" si="13"/>
        <v>20494.366071428572</v>
      </c>
      <c r="V68" s="13">
        <f t="shared" si="13"/>
        <v>4910.0735491927408</v>
      </c>
      <c r="W68" s="13">
        <f>W54-W40</f>
        <v>21063.206856287423</v>
      </c>
      <c r="X68" s="13">
        <f t="shared" si="13"/>
        <v>8264.1788670253663</v>
      </c>
      <c r="Y68" s="13">
        <f t="shared" si="13"/>
        <v>4293.8738755020076</v>
      </c>
      <c r="Z68" s="30">
        <f t="shared" si="13"/>
        <v>14641.743895796328</v>
      </c>
      <c r="AA68" s="29">
        <f t="shared" si="14"/>
        <v>133352.20874634688</v>
      </c>
      <c r="AB68" s="16"/>
    </row>
    <row r="69" spans="1:29" x14ac:dyDescent="0.3">
      <c r="A69" s="10" t="s">
        <v>15</v>
      </c>
      <c r="B69" s="13">
        <f t="shared" si="10"/>
        <v>4932.0619369138758</v>
      </c>
      <c r="C69" s="13">
        <f t="shared" si="10"/>
        <v>13841.029858283588</v>
      </c>
      <c r="D69" s="13">
        <f t="shared" si="10"/>
        <v>56393.341189334082</v>
      </c>
      <c r="E69" s="13">
        <f t="shared" si="10"/>
        <v>24827</v>
      </c>
      <c r="F69" s="13">
        <f t="shared" si="10"/>
        <v>6055.3796700000003</v>
      </c>
      <c r="G69" s="13">
        <f t="shared" si="10"/>
        <v>26361.071999999996</v>
      </c>
      <c r="H69" s="13">
        <f t="shared" si="10"/>
        <v>10470.307200000001</v>
      </c>
      <c r="I69" s="13">
        <f t="shared" si="10"/>
        <v>5386.2699999999995</v>
      </c>
      <c r="J69" s="30">
        <f t="shared" si="10"/>
        <v>18753.719999999998</v>
      </c>
      <c r="K69" s="29">
        <f t="shared" si="12"/>
        <v>167020.18185453152</v>
      </c>
      <c r="L69" s="16"/>
      <c r="Q69" s="10" t="s">
        <v>15</v>
      </c>
      <c r="R69" s="13">
        <f t="shared" si="13"/>
        <v>4932.0619369138758</v>
      </c>
      <c r="S69" s="13">
        <f t="shared" si="13"/>
        <v>13841.029858283588</v>
      </c>
      <c r="T69" s="13">
        <f t="shared" si="13"/>
        <v>56393.341189334082</v>
      </c>
      <c r="U69" s="13">
        <f t="shared" si="13"/>
        <v>24827</v>
      </c>
      <c r="V69" s="13">
        <f t="shared" si="13"/>
        <v>6055.3796700000003</v>
      </c>
      <c r="W69" s="13">
        <f t="shared" si="13"/>
        <v>26361.071999999996</v>
      </c>
      <c r="X69" s="13">
        <f t="shared" si="13"/>
        <v>10470.307200000001</v>
      </c>
      <c r="Y69" s="13">
        <f t="shared" si="13"/>
        <v>5386.2699999999995</v>
      </c>
      <c r="Z69" s="30">
        <f t="shared" si="13"/>
        <v>18753.719999999998</v>
      </c>
      <c r="AA69" s="29">
        <f t="shared" si="14"/>
        <v>167020.18185453152</v>
      </c>
      <c r="AB69" s="16"/>
    </row>
    <row r="70" spans="1:29" x14ac:dyDescent="0.3">
      <c r="A70" s="10" t="s">
        <v>16</v>
      </c>
      <c r="B70" s="13">
        <f t="shared" si="10"/>
        <v>5039.3593000000001</v>
      </c>
      <c r="C70" s="13">
        <f t="shared" si="10"/>
        <v>14147.024100000001</v>
      </c>
      <c r="D70" s="13">
        <f t="shared" si="10"/>
        <v>56391.75</v>
      </c>
      <c r="E70" s="13">
        <f t="shared" si="10"/>
        <v>24827</v>
      </c>
      <c r="F70" s="13">
        <f t="shared" si="10"/>
        <v>6055.3796700000003</v>
      </c>
      <c r="G70" s="13">
        <f t="shared" si="10"/>
        <v>26361.071999999996</v>
      </c>
      <c r="H70" s="13">
        <f t="shared" si="10"/>
        <v>10470.307200000001</v>
      </c>
      <c r="I70" s="13">
        <f t="shared" si="10"/>
        <v>5386.2699999999995</v>
      </c>
      <c r="J70" s="30">
        <f t="shared" si="10"/>
        <v>18753.719999999998</v>
      </c>
      <c r="K70" s="29">
        <f t="shared" si="12"/>
        <v>167431.88226999997</v>
      </c>
      <c r="L70" s="16"/>
      <c r="Q70" s="10" t="s">
        <v>16</v>
      </c>
      <c r="R70" s="13">
        <f t="shared" si="13"/>
        <v>5039.3593000000001</v>
      </c>
      <c r="S70" s="13">
        <f t="shared" si="13"/>
        <v>14147.024100000001</v>
      </c>
      <c r="T70" s="13">
        <f t="shared" si="13"/>
        <v>56391.75</v>
      </c>
      <c r="U70" s="13">
        <f t="shared" si="13"/>
        <v>24827</v>
      </c>
      <c r="V70" s="13">
        <f>V56-V42</f>
        <v>6055.3796700000003</v>
      </c>
      <c r="W70" s="13">
        <f t="shared" si="13"/>
        <v>26361.071999999996</v>
      </c>
      <c r="X70" s="13">
        <f t="shared" si="13"/>
        <v>10470.307200000001</v>
      </c>
      <c r="Y70" s="13">
        <f t="shared" si="13"/>
        <v>5386.2699999999995</v>
      </c>
      <c r="Z70" s="30">
        <f t="shared" si="13"/>
        <v>18753.719999999998</v>
      </c>
      <c r="AA70" s="29">
        <f t="shared" si="14"/>
        <v>167431.88226999997</v>
      </c>
      <c r="AB70" s="16"/>
    </row>
    <row r="71" spans="1:29" x14ac:dyDescent="0.3">
      <c r="A71" s="10" t="s">
        <v>17</v>
      </c>
      <c r="B71" s="13">
        <f t="shared" si="10"/>
        <v>4739.1678010287078</v>
      </c>
      <c r="C71" s="13">
        <f t="shared" si="10"/>
        <v>12662.019787154044</v>
      </c>
      <c r="D71" s="13">
        <f t="shared" si="10"/>
        <v>48256.105014108347</v>
      </c>
      <c r="E71" s="13">
        <f t="shared" si="10"/>
        <v>22751.366071428576</v>
      </c>
      <c r="F71" s="13">
        <f>F57-F43</f>
        <v>5385.2537482510716</v>
      </c>
      <c r="G71" s="13">
        <f t="shared" si="10"/>
        <v>22750.236538922156</v>
      </c>
      <c r="H71" s="13">
        <f t="shared" si="10"/>
        <v>9156.488867640277</v>
      </c>
      <c r="I71" s="13">
        <f t="shared" si="10"/>
        <v>4704.8743975903617</v>
      </c>
      <c r="J71" s="30">
        <f t="shared" si="10"/>
        <v>16167.850838760607</v>
      </c>
      <c r="K71" s="29">
        <f t="shared" si="12"/>
        <v>146573.36306488415</v>
      </c>
      <c r="L71" s="16"/>
      <c r="Q71" s="10" t="s">
        <v>17</v>
      </c>
      <c r="R71" s="13">
        <f t="shared" si="13"/>
        <v>4739.1678010287078</v>
      </c>
      <c r="S71" s="13">
        <f t="shared" si="13"/>
        <v>12662.019787154044</v>
      </c>
      <c r="T71" s="13">
        <f t="shared" si="13"/>
        <v>48256.105014108347</v>
      </c>
      <c r="U71" s="13">
        <f t="shared" si="13"/>
        <v>22751.366071428576</v>
      </c>
      <c r="V71" s="13">
        <f t="shared" si="13"/>
        <v>5385.2537482510716</v>
      </c>
      <c r="W71" s="13">
        <f t="shared" si="13"/>
        <v>22750.236538922156</v>
      </c>
      <c r="X71" s="13">
        <f t="shared" si="13"/>
        <v>9156.488867640277</v>
      </c>
      <c r="Y71" s="13">
        <f t="shared" si="13"/>
        <v>4704.8743975903617</v>
      </c>
      <c r="Z71" s="30">
        <f t="shared" si="13"/>
        <v>16167.850838760607</v>
      </c>
      <c r="AA71" s="29">
        <f t="shared" si="14"/>
        <v>146573.36306488415</v>
      </c>
      <c r="AB71" s="16"/>
    </row>
    <row r="72" spans="1:29" x14ac:dyDescent="0.3">
      <c r="A72" s="10" t="s">
        <v>18</v>
      </c>
      <c r="B72" s="13">
        <f t="shared" si="10"/>
        <v>5248.0380014425964</v>
      </c>
      <c r="C72" s="13">
        <f t="shared" si="10"/>
        <v>11596.809482326638</v>
      </c>
      <c r="D72" s="13">
        <f t="shared" si="10"/>
        <v>40084.499149266368</v>
      </c>
      <c r="E72" s="13">
        <f t="shared" si="10"/>
        <v>19819.281250000004</v>
      </c>
      <c r="F72" s="13">
        <f t="shared" si="10"/>
        <v>4550.6423729819517</v>
      </c>
      <c r="G72" s="13">
        <f t="shared" si="10"/>
        <v>18823.699616766466</v>
      </c>
      <c r="H72" s="13">
        <f t="shared" si="10"/>
        <v>7840.6585623366645</v>
      </c>
      <c r="I72" s="13">
        <f t="shared" si="10"/>
        <v>3882.8733534136545</v>
      </c>
      <c r="J72" s="30">
        <f t="shared" si="10"/>
        <v>13778.142553779357</v>
      </c>
      <c r="K72" s="29">
        <f t="shared" si="12"/>
        <v>125624.6443423137</v>
      </c>
      <c r="L72" s="16"/>
      <c r="Q72" s="10" t="s">
        <v>18</v>
      </c>
      <c r="R72" s="13">
        <f t="shared" si="13"/>
        <v>5248.0380014425964</v>
      </c>
      <c r="S72" s="13">
        <f t="shared" si="13"/>
        <v>11596.809482326638</v>
      </c>
      <c r="T72" s="13">
        <f t="shared" si="13"/>
        <v>40084.499149266368</v>
      </c>
      <c r="U72" s="13">
        <f t="shared" si="13"/>
        <v>19819.281250000004</v>
      </c>
      <c r="V72" s="13">
        <f t="shared" si="13"/>
        <v>4550.6423729819517</v>
      </c>
      <c r="W72" s="13">
        <f t="shared" si="13"/>
        <v>18823.699616766466</v>
      </c>
      <c r="X72" s="13">
        <f t="shared" si="13"/>
        <v>7840.6585623366645</v>
      </c>
      <c r="Y72" s="13">
        <f t="shared" si="13"/>
        <v>3882.8733534136545</v>
      </c>
      <c r="Z72" s="30">
        <f t="shared" si="13"/>
        <v>13778.142553779357</v>
      </c>
      <c r="AA72" s="29">
        <f t="shared" si="14"/>
        <v>125624.6443423137</v>
      </c>
      <c r="AB72" s="16"/>
    </row>
    <row r="73" spans="1:29" x14ac:dyDescent="0.3">
      <c r="A73" s="10" t="s">
        <v>19</v>
      </c>
      <c r="B73" s="13">
        <f t="shared" si="10"/>
        <v>5463.397653496294</v>
      </c>
      <c r="C73" s="13">
        <f t="shared" si="10"/>
        <v>12934.352907396278</v>
      </c>
      <c r="D73" s="13">
        <f t="shared" si="10"/>
        <v>42607.913274548526</v>
      </c>
      <c r="E73" s="13">
        <f t="shared" si="10"/>
        <v>19597.611607142859</v>
      </c>
      <c r="F73" s="13">
        <f t="shared" si="10"/>
        <v>5019.7305182062009</v>
      </c>
      <c r="G73" s="13">
        <f t="shared" si="10"/>
        <v>19573.490586826345</v>
      </c>
      <c r="H73" s="13">
        <f t="shared" si="10"/>
        <v>8391.9391489623376</v>
      </c>
      <c r="I73" s="13">
        <f t="shared" si="10"/>
        <v>4001.8471887550199</v>
      </c>
      <c r="J73" s="30">
        <f t="shared" si="10"/>
        <v>14056.962415630551</v>
      </c>
      <c r="K73" s="29">
        <f t="shared" si="12"/>
        <v>131647.24530096439</v>
      </c>
      <c r="L73" s="16"/>
      <c r="Q73" s="10" t="s">
        <v>19</v>
      </c>
      <c r="R73" s="13">
        <f t="shared" si="13"/>
        <v>5463.397653496294</v>
      </c>
      <c r="S73" s="13">
        <f t="shared" si="13"/>
        <v>12934.352907396278</v>
      </c>
      <c r="T73" s="13">
        <f t="shared" si="13"/>
        <v>42607.913274548526</v>
      </c>
      <c r="U73" s="13">
        <f t="shared" si="13"/>
        <v>19597.611607142859</v>
      </c>
      <c r="V73" s="13">
        <f t="shared" si="13"/>
        <v>5019.7305182062009</v>
      </c>
      <c r="W73" s="13">
        <f t="shared" si="13"/>
        <v>19573.490586826345</v>
      </c>
      <c r="X73" s="13">
        <f t="shared" si="13"/>
        <v>8391.9391489623376</v>
      </c>
      <c r="Y73" s="13">
        <f t="shared" si="13"/>
        <v>4001.8471887550199</v>
      </c>
      <c r="Z73" s="30">
        <f t="shared" si="13"/>
        <v>14056.962415630551</v>
      </c>
      <c r="AA73" s="29">
        <f t="shared" si="14"/>
        <v>131647.24530096439</v>
      </c>
      <c r="AB73" s="16"/>
    </row>
    <row r="74" spans="1:29" x14ac:dyDescent="0.3">
      <c r="A74" s="10" t="s">
        <v>20</v>
      </c>
      <c r="B74" s="13">
        <f t="shared" si="10"/>
        <v>5884.491945221399</v>
      </c>
      <c r="C74" s="13">
        <f t="shared" si="10"/>
        <v>14424.78986543029</v>
      </c>
      <c r="D74" s="13">
        <f t="shared" si="10"/>
        <v>47221.513709085775</v>
      </c>
      <c r="E74" s="13">
        <f t="shared" si="10"/>
        <v>22066.205357142859</v>
      </c>
      <c r="F74" s="13">
        <f t="shared" si="10"/>
        <v>5695.9484937892112</v>
      </c>
      <c r="G74" s="13">
        <f t="shared" si="10"/>
        <v>23519.758850299397</v>
      </c>
      <c r="H74" s="13">
        <f t="shared" si="10"/>
        <v>10129.27778601076</v>
      </c>
      <c r="I74" s="13">
        <f t="shared" si="10"/>
        <v>4964.4536746987951</v>
      </c>
      <c r="J74" s="30">
        <f t="shared" si="10"/>
        <v>17978.946224590487</v>
      </c>
      <c r="K74" s="29">
        <f t="shared" si="12"/>
        <v>151885.38590626896</v>
      </c>
      <c r="L74" s="16"/>
      <c r="Q74" s="10" t="s">
        <v>20</v>
      </c>
      <c r="R74" s="13">
        <f t="shared" si="13"/>
        <v>5884.491945221399</v>
      </c>
      <c r="S74" s="13">
        <f t="shared" si="13"/>
        <v>14424.78986543029</v>
      </c>
      <c r="T74" s="13">
        <f t="shared" si="13"/>
        <v>47221.513709085775</v>
      </c>
      <c r="U74" s="13">
        <f t="shared" si="13"/>
        <v>22066.205357142859</v>
      </c>
      <c r="V74" s="13">
        <f t="shared" si="13"/>
        <v>5695.9484937892112</v>
      </c>
      <c r="W74" s="13">
        <f t="shared" si="13"/>
        <v>23519.758850299397</v>
      </c>
      <c r="X74" s="13">
        <f t="shared" si="13"/>
        <v>10129.27778601076</v>
      </c>
      <c r="Y74" s="13">
        <f t="shared" si="13"/>
        <v>4964.4536746987951</v>
      </c>
      <c r="Z74" s="30">
        <f t="shared" si="13"/>
        <v>17978.946224590487</v>
      </c>
      <c r="AA74" s="29">
        <f t="shared" si="14"/>
        <v>151885.38590626896</v>
      </c>
      <c r="AB74" s="16"/>
    </row>
    <row r="75" spans="1:29" x14ac:dyDescent="0.3">
      <c r="A75" s="10" t="s">
        <v>21</v>
      </c>
      <c r="B75" s="13">
        <f t="shared" si="10"/>
        <v>6004.8046000000004</v>
      </c>
      <c r="C75" s="13">
        <f t="shared" si="10"/>
        <v>15005.565300000002</v>
      </c>
      <c r="D75" s="13">
        <f t="shared" si="10"/>
        <v>50625.810249717826</v>
      </c>
      <c r="E75" s="13">
        <f t="shared" si="10"/>
        <v>23144.325892857145</v>
      </c>
      <c r="F75" s="13">
        <f t="shared" si="10"/>
        <v>5994.4591316591886</v>
      </c>
      <c r="G75" s="13">
        <f t="shared" si="10"/>
        <v>24259.684149700599</v>
      </c>
      <c r="H75" s="13">
        <f t="shared" si="10"/>
        <v>10371.720525749424</v>
      </c>
      <c r="I75" s="13">
        <f t="shared" si="10"/>
        <v>4964.4536746987951</v>
      </c>
      <c r="J75" s="30">
        <f t="shared" si="10"/>
        <v>18214.586019340833</v>
      </c>
      <c r="K75" s="29">
        <f t="shared" si="12"/>
        <v>158585.40954372383</v>
      </c>
      <c r="L75" s="16"/>
      <c r="Q75" s="10" t="s">
        <v>21</v>
      </c>
      <c r="R75" s="13">
        <f t="shared" si="13"/>
        <v>6004.8046000000004</v>
      </c>
      <c r="S75" s="13">
        <f t="shared" si="13"/>
        <v>15005.565300000002</v>
      </c>
      <c r="T75" s="13">
        <f t="shared" si="13"/>
        <v>50625.810249717826</v>
      </c>
      <c r="U75" s="13">
        <f t="shared" si="13"/>
        <v>23144.325892857145</v>
      </c>
      <c r="V75" s="13">
        <f t="shared" si="13"/>
        <v>5994.4591316591886</v>
      </c>
      <c r="W75" s="13">
        <f t="shared" si="13"/>
        <v>24259.684149700599</v>
      </c>
      <c r="X75" s="13">
        <f t="shared" si="13"/>
        <v>10371.720525749424</v>
      </c>
      <c r="Y75" s="13">
        <f t="shared" si="13"/>
        <v>4964.4536746987951</v>
      </c>
      <c r="Z75" s="30">
        <f t="shared" si="13"/>
        <v>18214.586019340833</v>
      </c>
      <c r="AA75" s="29">
        <f t="shared" si="14"/>
        <v>158585.40954372383</v>
      </c>
      <c r="AB75" s="16"/>
    </row>
    <row r="76" spans="1:29" x14ac:dyDescent="0.3">
      <c r="A76" s="10" t="s">
        <v>22</v>
      </c>
      <c r="B76" s="13">
        <f t="shared" si="10"/>
        <v>5921.7888682027651</v>
      </c>
      <c r="C76" s="13">
        <f t="shared" si="10"/>
        <v>14841.672232289988</v>
      </c>
      <c r="D76" s="13">
        <f t="shared" si="10"/>
        <v>50625.49201185102</v>
      </c>
      <c r="E76" s="13">
        <f t="shared" si="10"/>
        <v>23144.325892857145</v>
      </c>
      <c r="F76" s="13">
        <f t="shared" si="10"/>
        <v>5994.4591316591886</v>
      </c>
      <c r="G76" s="13">
        <f t="shared" si="10"/>
        <v>24259.684149700599</v>
      </c>
      <c r="H76" s="13">
        <f t="shared" si="10"/>
        <v>10371.720525749424</v>
      </c>
      <c r="I76" s="13">
        <f t="shared" si="10"/>
        <v>4964.4536746987951</v>
      </c>
      <c r="J76" s="30">
        <f t="shared" si="10"/>
        <v>18214.586019340833</v>
      </c>
      <c r="K76" s="29">
        <f t="shared" si="12"/>
        <v>158338.18250634978</v>
      </c>
      <c r="L76" s="16"/>
      <c r="Q76" s="10" t="s">
        <v>22</v>
      </c>
      <c r="R76" s="13">
        <f t="shared" si="13"/>
        <v>5921.7888682027651</v>
      </c>
      <c r="S76" s="13">
        <f t="shared" si="13"/>
        <v>14841.672232289988</v>
      </c>
      <c r="T76" s="13">
        <f t="shared" si="13"/>
        <v>50625.49201185102</v>
      </c>
      <c r="U76" s="13">
        <f t="shared" si="13"/>
        <v>23144.325892857145</v>
      </c>
      <c r="V76" s="13">
        <f t="shared" si="13"/>
        <v>5994.4591316591886</v>
      </c>
      <c r="W76" s="13">
        <f t="shared" si="13"/>
        <v>24259.684149700599</v>
      </c>
      <c r="X76" s="13">
        <f t="shared" si="13"/>
        <v>10371.720525749424</v>
      </c>
      <c r="Y76" s="13">
        <f t="shared" si="13"/>
        <v>4964.4536746987951</v>
      </c>
      <c r="Z76" s="30">
        <f t="shared" si="13"/>
        <v>18214.586019340833</v>
      </c>
      <c r="AA76" s="29">
        <f>SUM($R76:$Z76)</f>
        <v>158338.18250634978</v>
      </c>
      <c r="AB76" s="16"/>
    </row>
    <row r="77" spans="1:29" x14ac:dyDescent="0.3">
      <c r="A77" s="10" t="s">
        <v>23</v>
      </c>
      <c r="B77" s="13">
        <f t="shared" si="10"/>
        <v>5464.6007800440793</v>
      </c>
      <c r="C77" s="13">
        <f t="shared" si="10"/>
        <v>13789.016757132385</v>
      </c>
      <c r="D77" s="13">
        <f t="shared" si="10"/>
        <v>45960.867439334084</v>
      </c>
      <c r="E77" s="13">
        <f t="shared" si="10"/>
        <v>21139.223214285714</v>
      </c>
      <c r="F77" s="13">
        <f t="shared" si="10"/>
        <v>5549.7392017712627</v>
      </c>
      <c r="G77" s="13">
        <f t="shared" si="10"/>
        <v>21615.684413173651</v>
      </c>
      <c r="H77" s="13">
        <f t="shared" si="10"/>
        <v>9155.4828811683328</v>
      </c>
      <c r="I77" s="13">
        <f t="shared" si="10"/>
        <v>4434.4793172690761</v>
      </c>
      <c r="J77" s="30">
        <f t="shared" si="10"/>
        <v>15489.306927175843</v>
      </c>
      <c r="K77" s="29">
        <f t="shared" si="12"/>
        <v>142598.40093135444</v>
      </c>
      <c r="L77" s="16"/>
      <c r="Q77" s="10" t="s">
        <v>23</v>
      </c>
      <c r="R77" s="13">
        <f t="shared" si="13"/>
        <v>5464.6007800440793</v>
      </c>
      <c r="S77" s="13">
        <f t="shared" si="13"/>
        <v>13789.016757132385</v>
      </c>
      <c r="T77" s="13">
        <f t="shared" si="13"/>
        <v>45960.867439334084</v>
      </c>
      <c r="U77" s="13">
        <f t="shared" si="13"/>
        <v>21139.223214285714</v>
      </c>
      <c r="V77" s="13">
        <f t="shared" si="13"/>
        <v>5549.7392017712627</v>
      </c>
      <c r="W77" s="13">
        <f t="shared" si="13"/>
        <v>21615.684413173651</v>
      </c>
      <c r="X77" s="13">
        <f t="shared" si="13"/>
        <v>9155.4828811683328</v>
      </c>
      <c r="Y77" s="13">
        <f t="shared" si="13"/>
        <v>4434.4793172690761</v>
      </c>
      <c r="Z77" s="30">
        <f t="shared" si="13"/>
        <v>15489.306927175843</v>
      </c>
      <c r="AA77" s="29">
        <f>SUM($R77:$Z77)</f>
        <v>142598.40093135444</v>
      </c>
      <c r="AB77" s="16"/>
    </row>
    <row r="79" spans="1:29" x14ac:dyDescent="0.3">
      <c r="A79" s="23" t="s">
        <v>50</v>
      </c>
      <c r="B79" s="25">
        <f>$B$17-MIN($K$38:$K$49)</f>
        <v>170916.10962190721</v>
      </c>
      <c r="C79" s="24"/>
      <c r="D79" s="24"/>
      <c r="E79" s="24"/>
      <c r="F79" s="24"/>
      <c r="G79" s="24"/>
      <c r="H79" s="24"/>
      <c r="I79" s="24"/>
      <c r="J79" s="24"/>
      <c r="L79" s="16"/>
      <c r="M79" s="16"/>
      <c r="O79" s="20"/>
      <c r="Q79" s="23" t="s">
        <v>50</v>
      </c>
      <c r="R79" s="25">
        <f>$B$17-MIN($AA$38:$AA$49)</f>
        <v>170916.10962190721</v>
      </c>
      <c r="S79" s="24"/>
      <c r="T79" s="24"/>
      <c r="U79" s="24"/>
      <c r="V79" s="24"/>
      <c r="W79" s="24"/>
      <c r="X79" s="24"/>
      <c r="Y79" s="24"/>
      <c r="Z79" s="24"/>
      <c r="AB79" s="16"/>
      <c r="AC79" s="16"/>
    </row>
    <row r="81" spans="1:29" x14ac:dyDescent="0.3">
      <c r="A81" s="1" t="s">
        <v>57</v>
      </c>
      <c r="B81" s="27" t="s">
        <v>38</v>
      </c>
      <c r="Q81" s="1" t="s">
        <v>57</v>
      </c>
      <c r="R81" s="27" t="s">
        <v>38</v>
      </c>
    </row>
    <row r="82" spans="1:29" x14ac:dyDescent="0.3">
      <c r="A82" s="10" t="s">
        <v>12</v>
      </c>
      <c r="B82" s="26">
        <f t="shared" ref="B82:B93" si="15">$B$79-K66</f>
        <v>48415.147682116251</v>
      </c>
      <c r="L82" s="16"/>
      <c r="M82" s="16"/>
      <c r="O82" s="20"/>
      <c r="Q82" s="10" t="s">
        <v>12</v>
      </c>
      <c r="R82" s="26">
        <f>$R$79-AA66</f>
        <v>48415.147682116251</v>
      </c>
      <c r="AB82" s="16"/>
      <c r="AC82" s="16"/>
    </row>
    <row r="83" spans="1:29" x14ac:dyDescent="0.3">
      <c r="A83" s="10" t="s">
        <v>13</v>
      </c>
      <c r="B83" s="13">
        <f t="shared" si="15"/>
        <v>50221.268847173167</v>
      </c>
      <c r="L83" s="16"/>
      <c r="M83" s="16"/>
      <c r="O83" s="20"/>
      <c r="Q83" s="10" t="s">
        <v>13</v>
      </c>
      <c r="R83" s="26">
        <f t="shared" ref="R83:R92" si="16">$R$79-AA67</f>
        <v>50221.268847173167</v>
      </c>
      <c r="AB83" s="16"/>
      <c r="AC83" s="16"/>
    </row>
    <row r="84" spans="1:29" x14ac:dyDescent="0.3">
      <c r="A84" s="10" t="s">
        <v>14</v>
      </c>
      <c r="B84" s="13">
        <f t="shared" si="15"/>
        <v>37563.900875560328</v>
      </c>
      <c r="L84" s="16"/>
      <c r="M84" s="16"/>
      <c r="O84" s="20"/>
      <c r="Q84" s="10" t="s">
        <v>14</v>
      </c>
      <c r="R84" s="26">
        <f t="shared" si="16"/>
        <v>37563.900875560328</v>
      </c>
      <c r="AB84" s="16"/>
      <c r="AC84" s="16"/>
    </row>
    <row r="85" spans="1:29" x14ac:dyDescent="0.3">
      <c r="A85" s="10" t="s">
        <v>15</v>
      </c>
      <c r="B85" s="13">
        <f t="shared" si="15"/>
        <v>3895.9277673756878</v>
      </c>
      <c r="L85" s="16"/>
      <c r="M85" s="16"/>
      <c r="O85" s="20"/>
      <c r="Q85" s="10" t="s">
        <v>15</v>
      </c>
      <c r="R85" s="26">
        <f>$R$79-AA69</f>
        <v>3895.9277673756878</v>
      </c>
      <c r="AB85" s="16"/>
      <c r="AC85" s="16"/>
    </row>
    <row r="86" spans="1:29" x14ac:dyDescent="0.3">
      <c r="A86" s="10" t="s">
        <v>16</v>
      </c>
      <c r="B86" s="13">
        <f t="shared" si="15"/>
        <v>3484.2273519072332</v>
      </c>
      <c r="L86" s="16"/>
      <c r="M86" s="16"/>
      <c r="O86" s="20"/>
      <c r="Q86" s="10" t="s">
        <v>16</v>
      </c>
      <c r="R86" s="26">
        <f t="shared" si="16"/>
        <v>3484.2273519072332</v>
      </c>
      <c r="AB86" s="16"/>
      <c r="AC86" s="16"/>
    </row>
    <row r="87" spans="1:29" x14ac:dyDescent="0.3">
      <c r="A87" s="10" t="s">
        <v>17</v>
      </c>
      <c r="B87" s="13">
        <f t="shared" si="15"/>
        <v>24342.746557023056</v>
      </c>
      <c r="L87" s="16"/>
      <c r="M87" s="16"/>
      <c r="O87" s="20"/>
      <c r="Q87" s="10" t="s">
        <v>17</v>
      </c>
      <c r="R87" s="26">
        <f t="shared" si="16"/>
        <v>24342.746557023056</v>
      </c>
      <c r="AB87" s="16"/>
      <c r="AC87" s="16"/>
    </row>
    <row r="88" spans="1:29" x14ac:dyDescent="0.3">
      <c r="A88" s="10" t="s">
        <v>18</v>
      </c>
      <c r="B88" s="13">
        <f t="shared" si="15"/>
        <v>45291.465279593511</v>
      </c>
      <c r="L88" s="16"/>
      <c r="M88" s="16"/>
      <c r="O88" s="20"/>
      <c r="Q88" s="10" t="s">
        <v>18</v>
      </c>
      <c r="R88" s="26">
        <f>$R$79-AA72</f>
        <v>45291.465279593511</v>
      </c>
      <c r="AB88" s="16"/>
      <c r="AC88" s="16"/>
    </row>
    <row r="89" spans="1:29" x14ac:dyDescent="0.3">
      <c r="A89" s="10" t="s">
        <v>19</v>
      </c>
      <c r="B89" s="13">
        <f t="shared" si="15"/>
        <v>39268.864320942812</v>
      </c>
      <c r="L89" s="16"/>
      <c r="M89" s="16"/>
      <c r="O89" s="20"/>
      <c r="Q89" s="10" t="s">
        <v>19</v>
      </c>
      <c r="R89" s="26">
        <f t="shared" si="16"/>
        <v>39268.864320942812</v>
      </c>
      <c r="AB89" s="16"/>
      <c r="AC89" s="16"/>
    </row>
    <row r="90" spans="1:29" x14ac:dyDescent="0.3">
      <c r="A90" s="10" t="s">
        <v>20</v>
      </c>
      <c r="B90" s="13">
        <f t="shared" si="15"/>
        <v>19030.723715638247</v>
      </c>
      <c r="L90" s="16"/>
      <c r="M90" s="16"/>
      <c r="O90" s="20"/>
      <c r="Q90" s="10" t="s">
        <v>20</v>
      </c>
      <c r="R90" s="26">
        <f t="shared" si="16"/>
        <v>19030.723715638247</v>
      </c>
      <c r="AB90" s="16"/>
      <c r="AC90" s="16"/>
    </row>
    <row r="91" spans="1:29" x14ac:dyDescent="0.3">
      <c r="A91" s="10" t="s">
        <v>21</v>
      </c>
      <c r="B91" s="13">
        <f t="shared" si="15"/>
        <v>12330.700078183378</v>
      </c>
      <c r="L91" s="16"/>
      <c r="M91" s="16"/>
      <c r="O91" s="20"/>
      <c r="Q91" s="10" t="s">
        <v>21</v>
      </c>
      <c r="R91" s="26">
        <f t="shared" si="16"/>
        <v>12330.700078183378</v>
      </c>
      <c r="AB91" s="16"/>
      <c r="AC91" s="16"/>
    </row>
    <row r="92" spans="1:29" x14ac:dyDescent="0.3">
      <c r="A92" s="10" t="s">
        <v>22</v>
      </c>
      <c r="B92" s="13">
        <f t="shared" si="15"/>
        <v>12577.927115557424</v>
      </c>
      <c r="L92" s="16"/>
      <c r="M92" s="16"/>
      <c r="O92" s="20"/>
      <c r="Q92" s="10" t="s">
        <v>22</v>
      </c>
      <c r="R92" s="26">
        <f t="shared" si="16"/>
        <v>12577.927115557424</v>
      </c>
      <c r="AB92" s="16"/>
      <c r="AC92" s="16"/>
    </row>
    <row r="93" spans="1:29" x14ac:dyDescent="0.3">
      <c r="A93" s="10" t="s">
        <v>23</v>
      </c>
      <c r="B93" s="13">
        <f t="shared" si="15"/>
        <v>28317.708690552769</v>
      </c>
      <c r="L93" s="16"/>
      <c r="M93" s="16"/>
      <c r="O93" s="20"/>
      <c r="Q93" s="10" t="s">
        <v>23</v>
      </c>
      <c r="R93" s="26">
        <f>$R$79-AA77</f>
        <v>28317.708690552769</v>
      </c>
      <c r="AB93" s="16"/>
      <c r="AC93" s="16"/>
    </row>
    <row r="94" spans="1:29" x14ac:dyDescent="0.3">
      <c r="A94" s="15" t="s">
        <v>39</v>
      </c>
      <c r="B94" s="18">
        <f>SUM($B$82:$B$93)/$B$79</f>
        <v>1.9000000000000006</v>
      </c>
      <c r="Q94" s="15" t="s">
        <v>39</v>
      </c>
      <c r="R94" s="18">
        <f>SUM($R$82:$R$93)/$R$79</f>
        <v>1.9000000000000006</v>
      </c>
    </row>
    <row r="96" spans="1:29" x14ac:dyDescent="0.3">
      <c r="A96" s="1" t="s">
        <v>58</v>
      </c>
      <c r="B96" s="51">
        <f>(SUM($B$82:$B$93)-$D$97*$B$79)/(12-$D$97)</f>
        <v>1.1526269487815329E-11</v>
      </c>
      <c r="D96" s="1" t="s">
        <v>41</v>
      </c>
      <c r="Q96" s="1" t="s">
        <v>58</v>
      </c>
      <c r="R96" s="51">
        <f>(SUM($R$82:$R$93)-$T$97*$R$79)/(12-$T$97)</f>
        <v>1.1526269487815329E-11</v>
      </c>
      <c r="T96" s="1" t="s">
        <v>41</v>
      </c>
    </row>
    <row r="97" spans="1:22" x14ac:dyDescent="0.3">
      <c r="A97" s="1" t="s">
        <v>40</v>
      </c>
      <c r="D97" s="36">
        <f>'計算用(太陽光-差替先差替可能容量)'!D97</f>
        <v>1.9</v>
      </c>
      <c r="Q97" s="1" t="s">
        <v>40</v>
      </c>
      <c r="T97" s="17">
        <f>D97</f>
        <v>1.9</v>
      </c>
    </row>
    <row r="98" spans="1:22" ht="15.6" thickBot="1" x14ac:dyDescent="0.35"/>
    <row r="99" spans="1:22" ht="15.6" thickBot="1" x14ac:dyDescent="0.35">
      <c r="A99" s="1" t="s">
        <v>59</v>
      </c>
      <c r="B99" s="67">
        <f>(MIN($K$38:$K$49)+$B$96)*1000</f>
        <v>1.1526269487815328E-8</v>
      </c>
      <c r="Q99" s="1" t="s">
        <v>59</v>
      </c>
      <c r="R99" s="67">
        <f>(MIN($AA$38:$AA$49)+$R$96)*1000</f>
        <v>1.1526269487815328E-8</v>
      </c>
      <c r="V99" s="16"/>
    </row>
    <row r="100" spans="1:22" ht="15.6" thickBot="1" x14ac:dyDescent="0.35"/>
    <row r="101" spans="1:22" ht="15.6" thickBot="1" x14ac:dyDescent="0.35">
      <c r="A101" s="1" t="s">
        <v>60</v>
      </c>
      <c r="B101" s="31" t="e">
        <f>B99/#REF!</f>
        <v>#REF!</v>
      </c>
      <c r="C101" s="1" t="s">
        <v>217</v>
      </c>
      <c r="Q101" s="1" t="s">
        <v>60</v>
      </c>
      <c r="R101" s="31" t="e">
        <f>R99/#REF!</f>
        <v>#REF!</v>
      </c>
      <c r="S101" s="1" t="s">
        <v>94</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D648-61B2-4816-9A00-E38D80F153A2}">
  <dimension ref="A1:AE101"/>
  <sheetViews>
    <sheetView topLeftCell="J33" workbookViewId="0">
      <selection activeCell="R38" sqref="R38:Z49"/>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5" style="1" bestFit="1" customWidth="1"/>
    <col min="19" max="19" width="9" style="1"/>
    <col min="20" max="20" width="9" style="1" customWidth="1"/>
    <col min="21" max="22" width="9" style="1"/>
    <col min="23" max="23" width="9.5546875" style="1" bestFit="1" customWidth="1"/>
    <col min="24" max="26" width="9" style="1"/>
    <col min="27" max="27" width="17.109375" style="1" bestFit="1" customWidth="1"/>
    <col min="28" max="28" width="10.44140625" style="1" bestFit="1" customWidth="1"/>
    <col min="29" max="16384" width="9" style="1"/>
  </cols>
  <sheetData>
    <row r="1" spans="1:13" x14ac:dyDescent="0.3">
      <c r="J1" s="10" t="s">
        <v>36</v>
      </c>
      <c r="L1" s="8"/>
      <c r="M1" s="9" t="s">
        <v>78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'計算用(太陽光-差替先差替可能容量)'!B4</f>
        <v>3984.801442596674</v>
      </c>
      <c r="C4" s="19">
        <f>'計算用(太陽光-差替先差替可能容量)'!C4</f>
        <v>10414.000659727313</v>
      </c>
      <c r="D4" s="19">
        <f>'計算用(太陽光-差替先差替可能容量)'!D4</f>
        <v>38345.222629796845</v>
      </c>
      <c r="E4" s="19">
        <f>'計算用(太陽光-差替先差替可能容量)'!E4</f>
        <v>18498.051948051947</v>
      </c>
      <c r="F4" s="19">
        <f>'計算用(太陽光-差替先差替可能容量)'!F4</f>
        <v>3813.3006720457151</v>
      </c>
      <c r="G4" s="19">
        <f>'計算用(太陽光-差替先差替可能容量)'!G4</f>
        <v>17842.589820359281</v>
      </c>
      <c r="H4" s="19">
        <f>'計算用(太陽光-差替先差替可能容量)'!H4</f>
        <v>7435.8566487317448</v>
      </c>
      <c r="I4" s="19">
        <f>'計算用(太陽光-差替先差替可能容量)'!I4</f>
        <v>3411.3654618473897</v>
      </c>
      <c r="J4" s="19">
        <f>'計算用(太陽光-差替先差替可能容量)'!J4</f>
        <v>10286.140122360372</v>
      </c>
    </row>
    <row r="5" spans="1:13" x14ac:dyDescent="0.3">
      <c r="A5" s="10" t="s">
        <v>13</v>
      </c>
      <c r="B5" s="19">
        <f>'計算用(太陽光-差替先差替可能容量)'!B5</f>
        <v>3605.4866760168302</v>
      </c>
      <c r="C5" s="19">
        <f>'計算用(太陽光-差替先差替可能容量)'!C5</f>
        <v>9703.8427649904697</v>
      </c>
      <c r="D5" s="19">
        <f>'計算用(太陽光-差替先差替可能容量)'!D5</f>
        <v>37113.208803611735</v>
      </c>
      <c r="E5" s="19">
        <f>'計算用(太陽光-差替先差替可能容量)'!E5</f>
        <v>18686.2012987013</v>
      </c>
      <c r="F5" s="19">
        <f>'計算用(太陽光-差替先差替可能容量)'!F5</f>
        <v>3625.5944807742608</v>
      </c>
      <c r="G5" s="19">
        <f>'計算用(太陽光-差替先差替可能容量)'!G5</f>
        <v>18365.052395209579</v>
      </c>
      <c r="H5" s="19">
        <f>'計算用(太陽光-差替先差替可能容量)'!H5</f>
        <v>7487.8766333589547</v>
      </c>
      <c r="I5" s="19">
        <f>'計算用(太陽光-差替先差替可能容量)'!I5</f>
        <v>3431.0843373493976</v>
      </c>
      <c r="J5" s="19">
        <f>'計算用(太陽光-差替先差替可能容量)'!J5</f>
        <v>10445.297019932899</v>
      </c>
    </row>
    <row r="6" spans="1:13" x14ac:dyDescent="0.3">
      <c r="A6" s="10" t="s">
        <v>14</v>
      </c>
      <c r="B6" s="19">
        <f>'計算用(太陽光-差替先差替可能容量)'!B6</f>
        <v>3624.4524143458225</v>
      </c>
      <c r="C6" s="19">
        <f>'計算用(太陽光-差替先差替可能容量)'!C6</f>
        <v>10462.465474270635</v>
      </c>
      <c r="D6" s="19">
        <f>'計算用(太陽光-差替先差替可能容量)'!D6</f>
        <v>41014.934537246052</v>
      </c>
      <c r="E6" s="19">
        <f>'計算用(太陽光-差替先差替可能容量)'!E6</f>
        <v>20141.883116883117</v>
      </c>
      <c r="F6" s="19">
        <f>'計算用(太陽光-差替先差替可能容量)'!F6</f>
        <v>3981.2483168675426</v>
      </c>
      <c r="G6" s="19">
        <f>'計算用(太陽光-差替先差替可能容量)'!G6</f>
        <v>21046.369760479043</v>
      </c>
      <c r="H6" s="19">
        <f>'計算用(太陽光-差替先差替可能容量)'!H6</f>
        <v>8218.1571867794009</v>
      </c>
      <c r="I6" s="19">
        <f>'計算用(太陽光-差替先差替可能容量)'!I6</f>
        <v>3914.1967871485945</v>
      </c>
      <c r="J6" s="19">
        <f>'計算用(太陽光-差替先差替可能容量)'!J6</f>
        <v>11879.711071640024</v>
      </c>
    </row>
    <row r="7" spans="1:13" x14ac:dyDescent="0.3">
      <c r="A7" s="10" t="s">
        <v>15</v>
      </c>
      <c r="B7" s="19">
        <f>'計算用(太陽光-差替先差替可能容量)'!B7</f>
        <v>4091.9787081339714</v>
      </c>
      <c r="C7" s="19">
        <f>'計算用(太陽光-差替先差替可能容量)'!C7</f>
        <v>12445.85006589658</v>
      </c>
      <c r="D7" s="19">
        <f>'計算用(太陽光-差替先差替可能容量)'!D7</f>
        <v>52951.494074492097</v>
      </c>
      <c r="E7" s="19">
        <f>'計算用(太陽光-差替先差替可能容量)'!E7</f>
        <v>24400</v>
      </c>
      <c r="F7" s="19">
        <f>'計算用(太陽光-差替先差替可能容量)'!F7</f>
        <v>4909.8999999999996</v>
      </c>
      <c r="G7" s="19">
        <f>'計算用(太陽光-差替先差替可能容量)'!G7</f>
        <v>26340</v>
      </c>
      <c r="H7" s="19">
        <f>'計算用(太陽光-差替先差替可能容量)'!H7</f>
        <v>10412</v>
      </c>
      <c r="I7" s="19">
        <f>'計算用(太陽光-差替先差替可能容量)'!I7</f>
        <v>4910</v>
      </c>
      <c r="J7" s="19">
        <f>'計算用(太陽光-差替先差替可能容量)'!J7</f>
        <v>15216</v>
      </c>
    </row>
    <row r="8" spans="1:13" x14ac:dyDescent="0.3">
      <c r="A8" s="10" t="s">
        <v>16</v>
      </c>
      <c r="B8" s="19">
        <f>'計算用(太陽光-差替先差替可能容量)'!B8</f>
        <v>4181</v>
      </c>
      <c r="C8" s="19">
        <f>'計算用(太陽光-差替先差替可能容量)'!C8</f>
        <v>12721</v>
      </c>
      <c r="D8" s="19">
        <f>'計算用(太陽光-差替先差替可能容量)'!D8</f>
        <v>52950</v>
      </c>
      <c r="E8" s="19">
        <f>'計算用(太陽光-差替先差替可能容量)'!E8</f>
        <v>24400</v>
      </c>
      <c r="F8" s="19">
        <f>'計算用(太陽光-差替先差替可能容量)'!F8</f>
        <v>4909.8999999999996</v>
      </c>
      <c r="G8" s="19">
        <f>'計算用(太陽光-差替先差替可能容量)'!G8</f>
        <v>26340</v>
      </c>
      <c r="H8" s="19">
        <f>'計算用(太陽光-差替先差替可能容量)'!H8</f>
        <v>10412</v>
      </c>
      <c r="I8" s="19">
        <f>'計算用(太陽光-差替先差替可能容量)'!I8</f>
        <v>4910</v>
      </c>
      <c r="J8" s="19">
        <f>'計算用(太陽光-差替先差替可能容量)'!J8</f>
        <v>15216</v>
      </c>
    </row>
    <row r="9" spans="1:13" x14ac:dyDescent="0.3">
      <c r="A9" s="10" t="s">
        <v>17</v>
      </c>
      <c r="B9" s="19">
        <f>'計算用(太陽光-差替先差替可能容量)'!B9</f>
        <v>3931.9404306220094</v>
      </c>
      <c r="C9" s="19">
        <f>'計算用(太陽光-差替先差替可能容量)'!C9</f>
        <v>11385.68454918986</v>
      </c>
      <c r="D9" s="19">
        <f>'計算用(太陽光-差替先差替可能容量)'!D9</f>
        <v>45310.896726862302</v>
      </c>
      <c r="E9" s="19">
        <f>'計算用(太陽光-差替先差替可能容量)'!E9</f>
        <v>22360.064935064936</v>
      </c>
      <c r="F9" s="19">
        <f>'計算用(太陽光-差替先差替可能容量)'!F9</f>
        <v>4366.5399726352643</v>
      </c>
      <c r="G9" s="19">
        <f>'計算用(太陽光-差替先差替可能容量)'!G9</f>
        <v>22732.050898203594</v>
      </c>
      <c r="H9" s="19">
        <f>'計算用(太陽光-差替先差替可能容量)'!H9</f>
        <v>9105.4980784012296</v>
      </c>
      <c r="I9" s="19">
        <f>'計算用(太陽光-差替先差替可能容量)'!I9</f>
        <v>4288.8554216867469</v>
      </c>
      <c r="J9" s="19">
        <f>'計算用(太陽光-差替先差替可能容量)'!J9</f>
        <v>13117.931715018749</v>
      </c>
    </row>
    <row r="10" spans="1:13" x14ac:dyDescent="0.3">
      <c r="A10" s="10" t="s">
        <v>18</v>
      </c>
      <c r="B10" s="19">
        <f>'計算用(太陽光-差替先差替可能容量)'!B10</f>
        <v>4354.1342416349426</v>
      </c>
      <c r="C10" s="19">
        <f>'計算用(太陽光-差替先差替可能容量)'!C10</f>
        <v>10427.847749596833</v>
      </c>
      <c r="D10" s="19">
        <f>'計算用(太陽光-差替先差替可能容量)'!D10</f>
        <v>37638.027370203163</v>
      </c>
      <c r="E10" s="19">
        <f>'計算用(太陽光-差替先差替可能容量)'!E10</f>
        <v>19478.409090909092</v>
      </c>
      <c r="F10" s="19">
        <f>'計算用(太陽光-差替先差替可能容量)'!F10</f>
        <v>3689.809756735548</v>
      </c>
      <c r="G10" s="19">
        <f>'計算用(太陽光-差替先差替可能容量)'!G10</f>
        <v>18808.652694610777</v>
      </c>
      <c r="H10" s="19">
        <f>'計算用(太陽光-差替先差替可能容量)'!H10</f>
        <v>7796.9953881629517</v>
      </c>
      <c r="I10" s="19">
        <f>'計算用(太陽光-差替先差替可能容量)'!I10</f>
        <v>3539.5381526104416</v>
      </c>
      <c r="J10" s="19">
        <f>'計算用(太陽光-差替先差替可能容量)'!J10</f>
        <v>11179.020327610026</v>
      </c>
    </row>
    <row r="11" spans="1:13" x14ac:dyDescent="0.3">
      <c r="A11" s="10" t="s">
        <v>19</v>
      </c>
      <c r="B11" s="19">
        <f>'計算用(太陽光-差替先差替可能容量)'!B11</f>
        <v>4532.8114606291329</v>
      </c>
      <c r="C11" s="19">
        <f>'計算用(太陽光-差替先差替可能容量)'!C11</f>
        <v>11630.56641254948</v>
      </c>
      <c r="D11" s="19">
        <f>'計算用(太陽光-差替先差替可能容量)'!D11</f>
        <v>40007.430304740403</v>
      </c>
      <c r="E11" s="19">
        <f>'計算用(太陽光-差替先差替可能容量)'!E11</f>
        <v>19260.551948051947</v>
      </c>
      <c r="F11" s="19">
        <f>'計算用(太陽光-差替先差替可能容量)'!F11</f>
        <v>4070.1617758908628</v>
      </c>
      <c r="G11" s="19">
        <f>'計算用(太陽光-差替先差替可能容量)'!G11</f>
        <v>19557.844311377245</v>
      </c>
      <c r="H11" s="19">
        <f>'計算用(太陽光-差替先差替可能容量)'!H11</f>
        <v>8345.2059953881635</v>
      </c>
      <c r="I11" s="19">
        <f>'計算用(太陽光-差替先差替可能容量)'!I11</f>
        <v>3647.9919678714859</v>
      </c>
      <c r="J11" s="19">
        <f>'計算用(太陽光-差替先差替可能容量)'!J11</f>
        <v>11405.243339253997</v>
      </c>
    </row>
    <row r="12" spans="1:13" x14ac:dyDescent="0.3">
      <c r="A12" s="10" t="s">
        <v>20</v>
      </c>
      <c r="B12" s="19">
        <f>'計算用(太陽光-差替先差替可能容量)'!B12</f>
        <v>4882.180324584252</v>
      </c>
      <c r="C12" s="19">
        <f>'計算用(太陽光-差替先差替可能容量)'!C12</f>
        <v>12970.766896349509</v>
      </c>
      <c r="D12" s="19">
        <f>'計算用(太陽光-差替先差替可能容量)'!D12</f>
        <v>44339.449492099324</v>
      </c>
      <c r="E12" s="19">
        <f>'計算用(太陽光-差替先差替可能容量)'!E12</f>
        <v>21686.688311688311</v>
      </c>
      <c r="F12" s="19">
        <f>'計算用(太陽光-差替先差替可能容量)'!F12</f>
        <v>4618.4614398680051</v>
      </c>
      <c r="G12" s="19">
        <f>'計算用(太陽光-差替先差替可能容量)'!G12</f>
        <v>23500.958083832335</v>
      </c>
      <c r="H12" s="19">
        <f>'計算用(太陽光-差替先差替可能容量)'!H12</f>
        <v>10072.869715603381</v>
      </c>
      <c r="I12" s="19">
        <f>'計算用(太陽光-差替先差替可能容量)'!I12</f>
        <v>4525.4819277108436</v>
      </c>
      <c r="J12" s="19">
        <f>'計算用(太陽光-差替先差替可能容量)'!J12</f>
        <v>14587.380303927373</v>
      </c>
    </row>
    <row r="13" spans="1:13" x14ac:dyDescent="0.3">
      <c r="A13" s="10" t="s">
        <v>21</v>
      </c>
      <c r="B13" s="19">
        <f>'計算用(太陽光-差替先差替可能容量)'!B13</f>
        <v>4982</v>
      </c>
      <c r="C13" s="19">
        <f>'計算用(太陽光-差替先差替可能容量)'!C13</f>
        <v>13493</v>
      </c>
      <c r="D13" s="19">
        <f>'計算用(太陽光-差替先差替可能容量)'!D13</f>
        <v>47535.972065462753</v>
      </c>
      <c r="E13" s="19">
        <f>'計算用(太陽光-差替先差替可能容量)'!E13</f>
        <v>22746.266233766233</v>
      </c>
      <c r="F13" s="19">
        <f>'計算用(太陽光-差替先差替可能容量)'!F13</f>
        <v>4860.5036338759328</v>
      </c>
      <c r="G13" s="19">
        <f>'計算用(太陽光-差替先差替可能容量)'!G13</f>
        <v>24240.291916167665</v>
      </c>
      <c r="H13" s="19">
        <f>'計算用(太陽光-差替先差替可能容量)'!H13</f>
        <v>10313.962336664104</v>
      </c>
      <c r="I13" s="19">
        <f>'計算用(太陽光-差替先差替可能容量)'!I13</f>
        <v>4525.4819277108436</v>
      </c>
      <c r="J13" s="19">
        <f>'計算用(太陽光-差替先差替可能容量)'!J13</f>
        <v>14778.568778369845</v>
      </c>
    </row>
    <row r="14" spans="1:13" x14ac:dyDescent="0.3">
      <c r="A14" s="10" t="s">
        <v>22</v>
      </c>
      <c r="B14" s="19">
        <f>'計算用(太陽光-差替先差替可能容量)'!B14</f>
        <v>4913.1244239631333</v>
      </c>
      <c r="C14" s="19">
        <f>'計算用(太陽光-差替先差替可能容量)'!C14</f>
        <v>13345.627400674388</v>
      </c>
      <c r="D14" s="19">
        <f>'計算用(太陽光-差替先差替可能容量)'!D14</f>
        <v>47535.673250564338</v>
      </c>
      <c r="E14" s="19">
        <f>'計算用(太陽光-差替先差替可能容量)'!E14</f>
        <v>22746.266233766233</v>
      </c>
      <c r="F14" s="19">
        <f>'計算用(太陽光-差替先差替可能容量)'!F14</f>
        <v>4860.5036338759328</v>
      </c>
      <c r="G14" s="19">
        <f>'計算用(太陽光-差替先差替可能容量)'!G14</f>
        <v>24240.291916167665</v>
      </c>
      <c r="H14" s="19">
        <f>'計算用(太陽光-差替先差替可能容量)'!H14</f>
        <v>10313.962336664104</v>
      </c>
      <c r="I14" s="19">
        <f>'計算用(太陽光-差替先差替可能容量)'!I14</f>
        <v>4525.4819277108436</v>
      </c>
      <c r="J14" s="19">
        <f>'計算用(太陽光-差替先差替可能容量)'!J14</f>
        <v>14778.568778369845</v>
      </c>
    </row>
    <row r="15" spans="1:13" x14ac:dyDescent="0.3">
      <c r="A15" s="10" t="s">
        <v>23</v>
      </c>
      <c r="B15" s="19">
        <f>'計算用(太陽光-差替先差替可能容量)'!B15</f>
        <v>4533.80965738329</v>
      </c>
      <c r="C15" s="19">
        <f>'計算用(太陽光-差替先差替可能容量)'!C15</f>
        <v>12399.079900307872</v>
      </c>
      <c r="D15" s="19">
        <f>'計算用(太陽光-差替先差替可能容量)'!D15</f>
        <v>43155.744074492097</v>
      </c>
      <c r="E15" s="19">
        <f>'計算用(太陽光-差替先差替可能容量)'!E15</f>
        <v>20775.64935064935</v>
      </c>
      <c r="F15" s="19">
        <f>'計算用(太陽光-差替先差替可能容量)'!F15</f>
        <v>4499.9101611702445</v>
      </c>
      <c r="G15" s="19">
        <f>'計算用(太陽光-差替先差替可能容量)'!G15</f>
        <v>21598.405688622755</v>
      </c>
      <c r="H15" s="19">
        <f>'計算用(太陽光-差替先差替可能容量)'!H15</f>
        <v>9104.4976940814759</v>
      </c>
      <c r="I15" s="19">
        <f>'計算用(太陽光-差替先差替可能容量)'!I15</f>
        <v>4042.3694779116468</v>
      </c>
      <c r="J15" s="19">
        <f>'計算用(太陽光-差替先差替可能容量)'!J15</f>
        <v>12567.388987566608</v>
      </c>
    </row>
    <row r="16" spans="1:13" x14ac:dyDescent="0.3">
      <c r="B16" s="2"/>
      <c r="C16" s="2"/>
      <c r="D16" s="2"/>
      <c r="E16" s="2"/>
      <c r="F16" s="2"/>
      <c r="G16" s="2"/>
      <c r="H16" s="2"/>
      <c r="I16" s="2"/>
      <c r="J16" s="2"/>
      <c r="K16" s="2"/>
    </row>
    <row r="17" spans="1:14" x14ac:dyDescent="0.3">
      <c r="A17" s="1" t="s">
        <v>44</v>
      </c>
      <c r="B17" s="34">
        <f>'計算用(太陽光-差替先差替可能容量)'!B17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'計算用(太陽光-差替先差替可能容量)'!B19</f>
        <v>0.1953</v>
      </c>
      <c r="C19" s="35">
        <f>'計算用(太陽光-差替先差替可能容量)'!C19</f>
        <v>0.10210000000000001</v>
      </c>
      <c r="D19" s="35">
        <f>'計算用(太陽光-差替先差替可能容量)'!D19</f>
        <v>5.5E-2</v>
      </c>
      <c r="E19" s="35">
        <f>'計算用(太陽光-差替先差替可能容量)'!E19</f>
        <v>7.4999999999999997E-3</v>
      </c>
      <c r="F19" s="35">
        <f>'計算用(太陽光-差替先差替可能容量)'!F19</f>
        <v>0.22329999999999997</v>
      </c>
      <c r="G19" s="35">
        <f>'計算用(太陽光-差替先差替可能容量)'!G19</f>
        <v>-9.1999999999999998E-3</v>
      </c>
      <c r="H19" s="35">
        <f>'計算用(太陽光-差替先差替可能容量)'!H19</f>
        <v>-4.4000000000000003E-3</v>
      </c>
      <c r="I19" s="35">
        <f>'計算用(太陽光-差替先差替可能容量)'!I19</f>
        <v>8.6999999999999994E-2</v>
      </c>
      <c r="J19" s="35">
        <f>'計算用(太陽光-差替先差替可能容量)'!J19</f>
        <v>0.2225</v>
      </c>
      <c r="K19" s="1" t="str">
        <f>'計算用(太陽光-差替先差替可能容量)'!K19</f>
        <v>←容量市場調達量(再エネなし)を正として、補正係数kWで年間kWを算出</v>
      </c>
    </row>
    <row r="21" spans="1:14" x14ac:dyDescent="0.3">
      <c r="A21" s="1" t="s">
        <v>53</v>
      </c>
      <c r="B21" s="35">
        <f>'計算用(太陽光-差替先差替可能容量)'!B21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47</v>
      </c>
      <c r="C23" s="10"/>
      <c r="D23" s="10"/>
      <c r="E23" s="10"/>
      <c r="F23" s="10"/>
      <c r="G23" s="10"/>
      <c r="H23" s="10"/>
      <c r="I23" s="10"/>
      <c r="J23" s="10"/>
      <c r="K23" s="10"/>
      <c r="N23" s="1" t="s">
        <v>79</v>
      </c>
    </row>
    <row r="24" spans="1:14" x14ac:dyDescent="0.3">
      <c r="A24" s="10" t="s">
        <v>12</v>
      </c>
      <c r="B24" s="35">
        <f>'計算用(水力)'!B24</f>
        <v>0.41977306838294109</v>
      </c>
      <c r="C24" s="35">
        <f>'計算用(水力)'!C24</f>
        <v>0.69418413135849266</v>
      </c>
      <c r="D24" s="35">
        <f>'計算用(水力)'!D24</f>
        <v>0.59251724592123167</v>
      </c>
      <c r="E24" s="35">
        <f>'計算用(水力)'!E24</f>
        <v>0.51024488265847945</v>
      </c>
      <c r="F24" s="35">
        <f>'計算用(水力)'!F24</f>
        <v>0.71839653701295447</v>
      </c>
      <c r="G24" s="35">
        <f>'計算用(水力)'!G24</f>
        <v>0.5203716511169848</v>
      </c>
      <c r="H24" s="35">
        <f>'計算用(水力)'!H24</f>
        <v>0.47196597485194636</v>
      </c>
      <c r="I24" s="35">
        <f>'計算用(水力)'!I24</f>
        <v>0.45495995409151285</v>
      </c>
      <c r="J24" s="35">
        <f>'計算用(水力)'!J24</f>
        <v>0.30061902259507695</v>
      </c>
      <c r="N24" s="35">
        <f>HLOOKUP('入力(水力)'!$E$13,$B$2:$J$35,23,0)</f>
        <v>0.69418413135849266</v>
      </c>
    </row>
    <row r="25" spans="1:14" x14ac:dyDescent="0.3">
      <c r="A25" s="10" t="s">
        <v>13</v>
      </c>
      <c r="B25" s="35">
        <f>'計算用(水力)'!B25</f>
        <v>0.69101983860834493</v>
      </c>
      <c r="C25" s="35">
        <f>'計算用(水力)'!C25</f>
        <v>0.66602951937358024</v>
      </c>
      <c r="D25" s="35">
        <f>'計算用(水力)'!D25</f>
        <v>0.66307256164197526</v>
      </c>
      <c r="E25" s="35">
        <f>'計算用(水力)'!E25</f>
        <v>0.52643931293475055</v>
      </c>
      <c r="F25" s="35">
        <f>'計算用(水力)'!F25</f>
        <v>0.72817452173563901</v>
      </c>
      <c r="G25" s="35">
        <f>'計算用(水力)'!G25</f>
        <v>0.58403987417345848</v>
      </c>
      <c r="H25" s="35">
        <f>'計算用(水力)'!H25</f>
        <v>0.37218550368023096</v>
      </c>
      <c r="I25" s="35">
        <f>'計算用(水力)'!I25</f>
        <v>0.47182730127970218</v>
      </c>
      <c r="J25" s="35">
        <f>'計算用(水力)'!J25</f>
        <v>0.31583868275576737</v>
      </c>
      <c r="N25" s="35">
        <f>HLOOKUP('入力(水力)'!$E$13,$B$2:$J$35,24,0)</f>
        <v>0.66602951937358024</v>
      </c>
    </row>
    <row r="26" spans="1:14" x14ac:dyDescent="0.3">
      <c r="A26" s="10" t="s">
        <v>14</v>
      </c>
      <c r="B26" s="35">
        <f>'計算用(水力)'!B26</f>
        <v>0.56416212570247037</v>
      </c>
      <c r="C26" s="35">
        <f>'計算用(水力)'!C26</f>
        <v>0.50023063558940994</v>
      </c>
      <c r="D26" s="35">
        <f>'計算用(水力)'!D26</f>
        <v>0.59856367034693703</v>
      </c>
      <c r="E26" s="35">
        <f>'計算用(水力)'!E26</f>
        <v>0.48387069212319866</v>
      </c>
      <c r="F26" s="35">
        <f>'計算用(水力)'!F26</f>
        <v>0.58366197273739295</v>
      </c>
      <c r="G26" s="35">
        <f>'計算用(水力)'!G26</f>
        <v>0.56441318750795433</v>
      </c>
      <c r="H26" s="35">
        <f>'計算用(水力)'!H26</f>
        <v>0.35185012184059988</v>
      </c>
      <c r="I26" s="35">
        <f>'計算用(水力)'!I26</f>
        <v>0.53658966382334194</v>
      </c>
      <c r="J26" s="35">
        <f>'計算用(水力)'!J26</f>
        <v>0.40463535682436597</v>
      </c>
      <c r="N26" s="35">
        <f>HLOOKUP('入力(水力)'!$E$13,$B$2:$J$35,25,0)</f>
        <v>0.50023063558940994</v>
      </c>
    </row>
    <row r="27" spans="1:14" x14ac:dyDescent="0.3">
      <c r="A27" s="10" t="s">
        <v>15</v>
      </c>
      <c r="B27" s="35">
        <f>'計算用(水力)'!B27</f>
        <v>0.42122130014391296</v>
      </c>
      <c r="C27" s="35">
        <f>'計算用(水力)'!C27</f>
        <v>0.46712457673550734</v>
      </c>
      <c r="D27" s="35">
        <f>'計算用(水力)'!D27</f>
        <v>0.56585344292667628</v>
      </c>
      <c r="E27" s="35">
        <f>'計算用(水力)'!E27</f>
        <v>0.52769745535824075</v>
      </c>
      <c r="F27" s="35">
        <f>'計算用(水力)'!F27</f>
        <v>0.59638563974291481</v>
      </c>
      <c r="G27" s="35">
        <f>'計算用(水力)'!G27</f>
        <v>0.59812334372964138</v>
      </c>
      <c r="H27" s="35">
        <f>'計算用(水力)'!H27</f>
        <v>0.42889739456826292</v>
      </c>
      <c r="I27" s="35">
        <f>'計算用(水力)'!I27</f>
        <v>0.57783299581785541</v>
      </c>
      <c r="J27" s="35">
        <f>'計算用(水力)'!J27</f>
        <v>0.48084744672560786</v>
      </c>
      <c r="N27" s="35">
        <f>HLOOKUP('入力(水力)'!$E$13,$B$2:$J$35,26,0)</f>
        <v>0.46712457673550734</v>
      </c>
    </row>
    <row r="28" spans="1:14" x14ac:dyDescent="0.3">
      <c r="A28" s="10" t="s">
        <v>16</v>
      </c>
      <c r="B28" s="35">
        <f>'計算用(水力)'!B28</f>
        <v>0.44890356609580911</v>
      </c>
      <c r="C28" s="35">
        <f>'計算用(水力)'!C28</f>
        <v>0.39889071600955056</v>
      </c>
      <c r="D28" s="35">
        <f>'計算用(水力)'!D28</f>
        <v>0.53305633844096212</v>
      </c>
      <c r="E28" s="35">
        <f>'計算用(水力)'!E28</f>
        <v>0.45037228490515185</v>
      </c>
      <c r="F28" s="35">
        <f>'計算用(水力)'!F28</f>
        <v>0.46347411540781341</v>
      </c>
      <c r="G28" s="35">
        <f>'計算用(水力)'!G28</f>
        <v>0.47929459385415957</v>
      </c>
      <c r="H28" s="35">
        <f>'計算用(水力)'!H28</f>
        <v>0.33542439429732979</v>
      </c>
      <c r="I28" s="35">
        <f>'計算用(水力)'!I28</f>
        <v>0.51562221961792742</v>
      </c>
      <c r="J28" s="35">
        <f>'計算用(水力)'!J28</f>
        <v>0.40970236110659697</v>
      </c>
      <c r="N28" s="35">
        <f>HLOOKUP('入力(水力)'!$E$13,$B$2:$J$35,27,0)</f>
        <v>0.39889071600955056</v>
      </c>
    </row>
    <row r="29" spans="1:14" x14ac:dyDescent="0.3">
      <c r="A29" s="10" t="s">
        <v>17</v>
      </c>
      <c r="B29" s="35">
        <f>'計算用(水力)'!B29</f>
        <v>0.37691774600004241</v>
      </c>
      <c r="C29" s="35">
        <f>'計算用(水力)'!C29</f>
        <v>0.37753937335330762</v>
      </c>
      <c r="D29" s="35">
        <f>'計算用(水力)'!D29</f>
        <v>0.51865637449179869</v>
      </c>
      <c r="E29" s="35">
        <f>'計算用(水力)'!E29</f>
        <v>0.44977781614154572</v>
      </c>
      <c r="F29" s="35">
        <f>'計算用(水力)'!F29</f>
        <v>0.41563869347675891</v>
      </c>
      <c r="G29" s="35">
        <f>'計算用(水力)'!G29</f>
        <v>0.43230080556164896</v>
      </c>
      <c r="H29" s="35">
        <f>'計算用(水力)'!H29</f>
        <v>0.34504889557012897</v>
      </c>
      <c r="I29" s="35">
        <f>'計算用(水力)'!I29</f>
        <v>0.49740960378151489</v>
      </c>
      <c r="J29" s="35">
        <f>'計算用(水力)'!J29</f>
        <v>0.39816336768490906</v>
      </c>
      <c r="N29" s="35">
        <f>HLOOKUP('入力(水力)'!$E$13,$B$2:$J$35,28,0)</f>
        <v>0.37753937335330762</v>
      </c>
    </row>
    <row r="30" spans="1:14" x14ac:dyDescent="0.3">
      <c r="A30" s="10" t="s">
        <v>18</v>
      </c>
      <c r="B30" s="35">
        <f>'計算用(水力)'!B30</f>
        <v>0.35670088459714544</v>
      </c>
      <c r="C30" s="35">
        <f>'計算用(水力)'!C30</f>
        <v>0.30578514977800725</v>
      </c>
      <c r="D30" s="35">
        <f>'計算用(水力)'!D30</f>
        <v>0.46817742861158773</v>
      </c>
      <c r="E30" s="35">
        <f>'計算用(水力)'!E30</f>
        <v>0.38809453220799334</v>
      </c>
      <c r="F30" s="35">
        <f>'計算用(水力)'!F30</f>
        <v>0.35386731451165093</v>
      </c>
      <c r="G30" s="35">
        <f>'計算用(水力)'!G30</f>
        <v>0.32690811057178221</v>
      </c>
      <c r="H30" s="35">
        <f>'計算用(水力)'!H30</f>
        <v>0.25475973280896591</v>
      </c>
      <c r="I30" s="35">
        <f>'計算用(水力)'!I30</f>
        <v>0.37969645055835205</v>
      </c>
      <c r="J30" s="35">
        <f>'計算用(水力)'!J30</f>
        <v>0.28842156741233071</v>
      </c>
      <c r="N30" s="35">
        <f>HLOOKUP('入力(水力)'!$E$13,$B$2:$J$35,29,0)</f>
        <v>0.30578514977800725</v>
      </c>
    </row>
    <row r="31" spans="1:14" x14ac:dyDescent="0.3">
      <c r="A31" s="10" t="s">
        <v>19</v>
      </c>
      <c r="B31" s="35">
        <f>'計算用(水力)'!B31</f>
        <v>0.34588614793754086</v>
      </c>
      <c r="C31" s="35">
        <f>'計算用(水力)'!C31</f>
        <v>0.42666237194476025</v>
      </c>
      <c r="D31" s="35">
        <f>'計算用(水力)'!D31</f>
        <v>0.42277002878296949</v>
      </c>
      <c r="E31" s="35">
        <f>'計算用(水力)'!E31</f>
        <v>0.3356747905037164</v>
      </c>
      <c r="F31" s="35">
        <f>'計算用(水力)'!F31</f>
        <v>0.3889282046815063</v>
      </c>
      <c r="G31" s="35">
        <f>'計算用(水力)'!G31</f>
        <v>0.30298870752003515</v>
      </c>
      <c r="H31" s="35">
        <f>'計算用(水力)'!H31</f>
        <v>0.18816939259864937</v>
      </c>
      <c r="I31" s="35">
        <f>'計算用(水力)'!I31</f>
        <v>0.25802043608908054</v>
      </c>
      <c r="J31" s="35">
        <f>'計算用(水力)'!J31</f>
        <v>0.23207892772642918</v>
      </c>
      <c r="N31" s="35">
        <f>HLOOKUP('入力(水力)'!$E$13,$B$2:$J$35,30,0)</f>
        <v>0.42666237194476025</v>
      </c>
    </row>
    <row r="32" spans="1:14" x14ac:dyDescent="0.3">
      <c r="A32" s="10" t="s">
        <v>20</v>
      </c>
      <c r="B32" s="35">
        <f>'計算用(水力)'!B32</f>
        <v>0.32862824298032811</v>
      </c>
      <c r="C32" s="35">
        <f>'計算用(水力)'!C32</f>
        <v>0.48720388578395912</v>
      </c>
      <c r="D32" s="35">
        <f>'計算用(水力)'!D32</f>
        <v>0.42140683383701322</v>
      </c>
      <c r="E32" s="35">
        <f>'計算用(水力)'!E32</f>
        <v>0.31744574687700916</v>
      </c>
      <c r="F32" s="35">
        <f>'計算用(水力)'!F32</f>
        <v>0.43952197903791212</v>
      </c>
      <c r="G32" s="35">
        <f>'計算用(水力)'!G32</f>
        <v>0.3462969869374532</v>
      </c>
      <c r="H32" s="35">
        <f>'計算用(水力)'!H32</f>
        <v>0.26129350546149188</v>
      </c>
      <c r="I32" s="35">
        <f>'計算用(水力)'!I32</f>
        <v>0.26437764291386862</v>
      </c>
      <c r="J32" s="35">
        <f>'計算用(水力)'!J32</f>
        <v>0.22142995169926025</v>
      </c>
      <c r="N32" s="35">
        <f>HLOOKUP('入力(水力)'!$E$13,$B$2:$J$35,31,0)</f>
        <v>0.48720388578395912</v>
      </c>
    </row>
    <row r="33" spans="1:30" x14ac:dyDescent="0.3">
      <c r="A33" s="10" t="s">
        <v>21</v>
      </c>
      <c r="B33" s="35">
        <f>'計算用(水力)'!B33</f>
        <v>0.29220270814934396</v>
      </c>
      <c r="C33" s="35">
        <f>'計算用(水力)'!C33</f>
        <v>0.38830568328096038</v>
      </c>
      <c r="D33" s="35">
        <f>'計算用(水力)'!D33</f>
        <v>0.37860849273303659</v>
      </c>
      <c r="E33" s="35">
        <f>'計算用(水力)'!E33</f>
        <v>0.26639091987833696</v>
      </c>
      <c r="F33" s="35">
        <f>'計算用(水力)'!F33</f>
        <v>0.3482691779558138</v>
      </c>
      <c r="G33" s="35">
        <f>'計算用(水力)'!G33</f>
        <v>0.33830303963197494</v>
      </c>
      <c r="H33" s="35">
        <f>'計算用(水力)'!H33</f>
        <v>0.34055657436838183</v>
      </c>
      <c r="I33" s="35">
        <f>'計算用(水力)'!I33</f>
        <v>0.24348979865432216</v>
      </c>
      <c r="J33" s="35">
        <f>'計算用(水力)'!J33</f>
        <v>0.21886510135776799</v>
      </c>
      <c r="N33" s="35">
        <f>HLOOKUP('入力(水力)'!$E$13,$B$2:$J$35,32,0)</f>
        <v>0.38830568328096038</v>
      </c>
    </row>
    <row r="34" spans="1:30" x14ac:dyDescent="0.3">
      <c r="A34" s="10" t="s">
        <v>22</v>
      </c>
      <c r="B34" s="35">
        <f>'計算用(水力)'!B34</f>
        <v>0.27354390103200849</v>
      </c>
      <c r="C34" s="35">
        <f>'計算用(水力)'!C34</f>
        <v>0.39904533458792252</v>
      </c>
      <c r="D34" s="35">
        <f>'計算用(水力)'!D34</f>
        <v>0.36057252819891944</v>
      </c>
      <c r="E34" s="35">
        <f>'計算用(水力)'!E34</f>
        <v>0.2746521987661511</v>
      </c>
      <c r="F34" s="35">
        <f>'計算用(水力)'!F34</f>
        <v>0.33930763789370744</v>
      </c>
      <c r="G34" s="35">
        <f>'計算用(水力)'!G34</f>
        <v>0.3655896201295068</v>
      </c>
      <c r="H34" s="35">
        <f>'計算用(水力)'!H34</f>
        <v>0.40412863237746871</v>
      </c>
      <c r="I34" s="35">
        <f>'計算用(水力)'!I34</f>
        <v>0.34105795180590193</v>
      </c>
      <c r="J34" s="35">
        <f>'計算用(水力)'!J34</f>
        <v>0.23813451753049653</v>
      </c>
      <c r="N34" s="35">
        <f>HLOOKUP('入力(水力)'!$E$13,$B$2:$J$35,33,0)</f>
        <v>0.39904533458792252</v>
      </c>
      <c r="Q34" s="1" t="s">
        <v>93</v>
      </c>
    </row>
    <row r="35" spans="1:30" x14ac:dyDescent="0.3">
      <c r="A35" s="10" t="s">
        <v>23</v>
      </c>
      <c r="B35" s="35">
        <f>'計算用(水力)'!B35</f>
        <v>0.25247425347787522</v>
      </c>
      <c r="C35" s="35">
        <f>'計算用(水力)'!C35</f>
        <v>0.52297311502737276</v>
      </c>
      <c r="D35" s="35">
        <f>'計算用(水力)'!D35</f>
        <v>0.42890453068394946</v>
      </c>
      <c r="E35" s="35">
        <f>'計算用(水力)'!E35</f>
        <v>0.38593116212629008</v>
      </c>
      <c r="F35" s="35">
        <f>'計算用(水力)'!F35</f>
        <v>0.49274430224019794</v>
      </c>
      <c r="G35" s="35">
        <f>'計算用(水力)'!G35</f>
        <v>0.42564682574175933</v>
      </c>
      <c r="H35" s="35">
        <f>'計算用(水力)'!H35</f>
        <v>0.50128087603581917</v>
      </c>
      <c r="I35" s="35">
        <f>'計算用(水力)'!I35</f>
        <v>0.49226658369580462</v>
      </c>
      <c r="J35" s="35">
        <f>'計算用(水力)'!J35</f>
        <v>0.29446489662260467</v>
      </c>
      <c r="N35" s="35">
        <f>HLOOKUP('入力(水力)'!$E$13,$B$2:$J$35,34,0)</f>
        <v>0.52297311502737276</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59">
        <f>IF('入力欄(差替情報)'!$D$9=B$2,B24*'入力欄(差替情報)'!#REF!/1000,0)</f>
        <v>0</v>
      </c>
      <c r="C38" s="59">
        <f>IF('入力欄(差替情報)'!$D$9=C$2,C24*'入力欄(差替情報)'!#REF!/1000,0)</f>
        <v>0</v>
      </c>
      <c r="D38" s="59">
        <f>IF('入力欄(差替情報)'!$D$9=D$2,D24*'入力欄(差替情報)'!#REF!/1000,0)</f>
        <v>0</v>
      </c>
      <c r="E38" s="59">
        <f>IF('入力欄(差替情報)'!$D$9=E$2,E24*'入力欄(差替情報)'!#REF!/1000,0)</f>
        <v>0</v>
      </c>
      <c r="F38" s="59">
        <f>IF('入力欄(差替情報)'!$D$9=F$2,F24*'入力欄(差替情報)'!#REF!/1000,0)</f>
        <v>0</v>
      </c>
      <c r="G38" s="59">
        <f>IF('入力欄(差替情報)'!$D$9=G$2,G24*'入力欄(差替情報)'!#REF!/1000,0)</f>
        <v>0</v>
      </c>
      <c r="H38" s="59">
        <f>IF('入力欄(差替情報)'!$D$9=H$2,H24*'入力欄(差替情報)'!#REF!/1000,0)</f>
        <v>0</v>
      </c>
      <c r="I38" s="59">
        <f>IF('入力欄(差替情報)'!$D$9=I$2,I24*'入力欄(差替情報)'!#REF!/1000,0)</f>
        <v>0</v>
      </c>
      <c r="J38" s="59">
        <f>IF('入力欄(差替情報)'!$D$9=J$2,J24*'入力欄(差替情報)'!#REF!/1000,0)</f>
        <v>0</v>
      </c>
      <c r="K38" s="61">
        <f>SUM(B38:J38)</f>
        <v>0</v>
      </c>
      <c r="L38" s="62">
        <f>MIN($K$38:$K$49)</f>
        <v>0</v>
      </c>
      <c r="N38" s="39">
        <f>K38*1000</f>
        <v>0</v>
      </c>
      <c r="Q38" s="10" t="s">
        <v>12</v>
      </c>
      <c r="R38" s="59">
        <f>IF('入力欄(差替情報)'!$D$9=B$2,B24*'入力欄(差替情報)'!#REF!/1000,0)</f>
        <v>0</v>
      </c>
      <c r="S38" s="59">
        <f>IF('入力欄(差替情報)'!$D$9=C$2,C24*'入力欄(差替情報)'!#REF!/1000,0)</f>
        <v>0</v>
      </c>
      <c r="T38" s="59">
        <f>IF('入力欄(差替情報)'!$D$9=D$2,D24*'入力欄(差替情報)'!#REF!/1000,0)</f>
        <v>0</v>
      </c>
      <c r="U38" s="59">
        <f>IF('入力欄(差替情報)'!$D$9=E$2,E24*'入力欄(差替情報)'!#REF!/1000,0)</f>
        <v>0</v>
      </c>
      <c r="V38" s="59">
        <f>IF('入力欄(差替情報)'!$D$9=F$2,F24*'入力欄(差替情報)'!#REF!/1000,0)</f>
        <v>0</v>
      </c>
      <c r="W38" s="59">
        <f>IF('入力欄(差替情報)'!$D$9=G$2,G24*'入力欄(差替情報)'!#REF!/1000,0)</f>
        <v>0</v>
      </c>
      <c r="X38" s="59">
        <f>IF('入力欄(差替情報)'!$D$9=H$2,H24*'入力欄(差替情報)'!#REF!/1000,0)</f>
        <v>0</v>
      </c>
      <c r="Y38" s="59">
        <f>IF('入力欄(差替情報)'!$D$9=I$2,I24*'入力欄(差替情報)'!#REF!/1000,0)</f>
        <v>0</v>
      </c>
      <c r="Z38" s="59">
        <f>IF('入力欄(差替情報)'!$D$9=J$2,J24*'入力欄(差替情報)'!#REF!/1000,0)</f>
        <v>0</v>
      </c>
      <c r="AA38" s="43">
        <f>SUM(R38:Z38)</f>
        <v>0</v>
      </c>
      <c r="AB38" s="44">
        <f>MIN($AA$38:$AA$49)</f>
        <v>0</v>
      </c>
      <c r="AD38" s="39">
        <f>AA38*1000</f>
        <v>0</v>
      </c>
    </row>
    <row r="39" spans="1:30" x14ac:dyDescent="0.3">
      <c r="A39" s="10" t="s">
        <v>13</v>
      </c>
      <c r="B39" s="59">
        <f>IF('入力欄(差替情報)'!$D$9=B$2,B25*'入力欄(差替情報)'!#REF!/1000,0)</f>
        <v>0</v>
      </c>
      <c r="C39" s="59">
        <f>IF('入力欄(差替情報)'!$D$9=C$2,C25*'入力欄(差替情報)'!#REF!/1000,0)</f>
        <v>0</v>
      </c>
      <c r="D39" s="59">
        <f>IF('入力欄(差替情報)'!$D$9=D$2,D25*'入力欄(差替情報)'!#REF!/1000,0)</f>
        <v>0</v>
      </c>
      <c r="E39" s="59">
        <f>IF('入力欄(差替情報)'!$D$9=E$2,E25*'入力欄(差替情報)'!#REF!/1000,0)</f>
        <v>0</v>
      </c>
      <c r="F39" s="59">
        <f>IF('入力欄(差替情報)'!$D$9=F$2,F25*'入力欄(差替情報)'!#REF!/1000,0)</f>
        <v>0</v>
      </c>
      <c r="G39" s="59">
        <f>IF('入力欄(差替情報)'!$D$9=G$2,G25*'入力欄(差替情報)'!#REF!/1000,0)</f>
        <v>0</v>
      </c>
      <c r="H39" s="59">
        <f>IF('入力欄(差替情報)'!$D$9=H$2,H25*'入力欄(差替情報)'!#REF!/1000,0)</f>
        <v>0</v>
      </c>
      <c r="I39" s="59">
        <f>IF('入力欄(差替情報)'!$D$9=I$2,I25*'入力欄(差替情報)'!#REF!/1000,0)</f>
        <v>0</v>
      </c>
      <c r="J39" s="59">
        <f>IF('入力欄(差替情報)'!$D$9=J$2,J25*'入力欄(差替情報)'!#REF!/1000,0)</f>
        <v>0</v>
      </c>
      <c r="K39" s="61">
        <f t="shared" ref="K39:K49" si="1">SUM(B39:J39)</f>
        <v>0</v>
      </c>
      <c r="L39" s="62">
        <f t="shared" ref="L39:L49" si="2">MIN($K$38:$K$49)</f>
        <v>0</v>
      </c>
      <c r="N39" s="39">
        <f>K39*1000</f>
        <v>0</v>
      </c>
      <c r="Q39" s="10" t="s">
        <v>13</v>
      </c>
      <c r="R39" s="59">
        <f>IF('入力欄(差替情報)'!$D$9=B$2,B25*'入力欄(差替情報)'!#REF!/1000,0)</f>
        <v>0</v>
      </c>
      <c r="S39" s="59">
        <f>IF('入力欄(差替情報)'!$D$9=C$2,C25*'入力欄(差替情報)'!#REF!/1000,0)</f>
        <v>0</v>
      </c>
      <c r="T39" s="59">
        <f>IF('入力欄(差替情報)'!$D$9=D$2,D25*'入力欄(差替情報)'!#REF!/1000,0)</f>
        <v>0</v>
      </c>
      <c r="U39" s="59">
        <f>IF('入力欄(差替情報)'!$D$9=E$2,E25*'入力欄(差替情報)'!#REF!/1000,0)</f>
        <v>0</v>
      </c>
      <c r="V39" s="59">
        <f>IF('入力欄(差替情報)'!$D$9=F$2,F25*'入力欄(差替情報)'!#REF!/1000,0)</f>
        <v>0</v>
      </c>
      <c r="W39" s="59">
        <f>IF('入力欄(差替情報)'!$D$9=G$2,G25*'入力欄(差替情報)'!#REF!/1000,0)</f>
        <v>0</v>
      </c>
      <c r="X39" s="59">
        <f>IF('入力欄(差替情報)'!$D$9=H$2,H25*'入力欄(差替情報)'!#REF!/1000,0)</f>
        <v>0</v>
      </c>
      <c r="Y39" s="59">
        <f>IF('入力欄(差替情報)'!$D$9=I$2,I25*'入力欄(差替情報)'!#REF!/1000,0)</f>
        <v>0</v>
      </c>
      <c r="Z39" s="59">
        <f>IF('入力欄(差替情報)'!$D$9=J$2,J25*'入力欄(差替情報)'!#REF!/1000,0)</f>
        <v>0</v>
      </c>
      <c r="AA39" s="43">
        <f t="shared" ref="AA39:AA48" si="3">SUM(R39:Z39)</f>
        <v>0</v>
      </c>
      <c r="AB39" s="44">
        <f t="shared" ref="AB39:AB49" si="4">MIN($AA$38:$AA$49)</f>
        <v>0</v>
      </c>
      <c r="AD39" s="39">
        <f t="shared" ref="AD39:AD48" si="5">AA39*1000</f>
        <v>0</v>
      </c>
    </row>
    <row r="40" spans="1:30" x14ac:dyDescent="0.3">
      <c r="A40" s="10" t="s">
        <v>14</v>
      </c>
      <c r="B40" s="59">
        <f>IF('入力欄(差替情報)'!$D$9=B$2,B26*'入力欄(差替情報)'!#REF!/1000,0)</f>
        <v>0</v>
      </c>
      <c r="C40" s="59">
        <f>IF('入力欄(差替情報)'!$D$9=C$2,C26*'入力欄(差替情報)'!#REF!/1000,0)</f>
        <v>0</v>
      </c>
      <c r="D40" s="59">
        <f>IF('入力欄(差替情報)'!$D$9=D$2,D26*'入力欄(差替情報)'!#REF!/1000,0)</f>
        <v>0</v>
      </c>
      <c r="E40" s="59">
        <f>IF('入力欄(差替情報)'!$D$9=E$2,E26*'入力欄(差替情報)'!#REF!/1000,0)</f>
        <v>0</v>
      </c>
      <c r="F40" s="59">
        <f>IF('入力欄(差替情報)'!$D$9=F$2,F26*'入力欄(差替情報)'!#REF!/1000,0)</f>
        <v>0</v>
      </c>
      <c r="G40" s="59">
        <f>IF('入力欄(差替情報)'!$D$9=G$2,G26*'入力欄(差替情報)'!#REF!/1000,0)</f>
        <v>0</v>
      </c>
      <c r="H40" s="59">
        <f>IF('入力欄(差替情報)'!$D$9=H$2,H26*'入力欄(差替情報)'!#REF!/1000,0)</f>
        <v>0</v>
      </c>
      <c r="I40" s="59">
        <f>IF('入力欄(差替情報)'!$D$9=I$2,I26*'入力欄(差替情報)'!#REF!/1000,0)</f>
        <v>0</v>
      </c>
      <c r="J40" s="59">
        <f>IF('入力欄(差替情報)'!$D$9=J$2,J26*'入力欄(差替情報)'!#REF!/1000,0)</f>
        <v>0</v>
      </c>
      <c r="K40" s="61">
        <f t="shared" si="1"/>
        <v>0</v>
      </c>
      <c r="L40" s="62">
        <f t="shared" si="2"/>
        <v>0</v>
      </c>
      <c r="N40" s="39">
        <f t="shared" ref="N40:N49" si="6">K40*1000</f>
        <v>0</v>
      </c>
      <c r="Q40" s="10" t="s">
        <v>14</v>
      </c>
      <c r="R40" s="59">
        <f>IF('入力欄(差替情報)'!$D$9=B$2,B26*'入力欄(差替情報)'!#REF!/1000,0)</f>
        <v>0</v>
      </c>
      <c r="S40" s="59">
        <f>IF('入力欄(差替情報)'!$D$9=C$2,C26*'入力欄(差替情報)'!#REF!/1000,0)</f>
        <v>0</v>
      </c>
      <c r="T40" s="59">
        <f>IF('入力欄(差替情報)'!$D$9=D$2,D26*'入力欄(差替情報)'!#REF!/1000,0)</f>
        <v>0</v>
      </c>
      <c r="U40" s="59">
        <f>IF('入力欄(差替情報)'!$D$9=E$2,E26*'入力欄(差替情報)'!#REF!/1000,0)</f>
        <v>0</v>
      </c>
      <c r="V40" s="59">
        <f>IF('入力欄(差替情報)'!$D$9=F$2,F26*'入力欄(差替情報)'!#REF!/1000,0)</f>
        <v>0</v>
      </c>
      <c r="W40" s="59">
        <f>IF('入力欄(差替情報)'!$D$9=G$2,G26*'入力欄(差替情報)'!#REF!/1000,0)</f>
        <v>0</v>
      </c>
      <c r="X40" s="59">
        <f>IF('入力欄(差替情報)'!$D$9=H$2,H26*'入力欄(差替情報)'!#REF!/1000,0)</f>
        <v>0</v>
      </c>
      <c r="Y40" s="59">
        <f>IF('入力欄(差替情報)'!$D$9=I$2,I26*'入力欄(差替情報)'!#REF!/1000,0)</f>
        <v>0</v>
      </c>
      <c r="Z40" s="59">
        <f>IF('入力欄(差替情報)'!$D$9=J$2,J26*'入力欄(差替情報)'!#REF!/1000,0)</f>
        <v>0</v>
      </c>
      <c r="AA40" s="43">
        <f>SUM(R40:Z40)</f>
        <v>0</v>
      </c>
      <c r="AB40" s="44">
        <f t="shared" si="4"/>
        <v>0</v>
      </c>
      <c r="AD40" s="39">
        <f t="shared" si="5"/>
        <v>0</v>
      </c>
    </row>
    <row r="41" spans="1:30" x14ac:dyDescent="0.3">
      <c r="A41" s="10" t="s">
        <v>15</v>
      </c>
      <c r="B41" s="59">
        <f>IF('入力欄(差替情報)'!$D$9=B$2,B27*'入力欄(差替情報)'!#REF!/1000,0)</f>
        <v>0</v>
      </c>
      <c r="C41" s="59">
        <f>IF('入力欄(差替情報)'!$D$9=C$2,C27*'入力欄(差替情報)'!#REF!/1000,0)</f>
        <v>0</v>
      </c>
      <c r="D41" s="59">
        <f>IF('入力欄(差替情報)'!$D$9=D$2,D27*'入力欄(差替情報)'!#REF!/1000,0)</f>
        <v>0</v>
      </c>
      <c r="E41" s="59">
        <f>IF('入力欄(差替情報)'!$D$9=E$2,E27*'入力欄(差替情報)'!#REF!/1000,0)</f>
        <v>0</v>
      </c>
      <c r="F41" s="59">
        <f>IF('入力欄(差替情報)'!$D$9=F$2,F27*'入力欄(差替情報)'!#REF!/1000,0)</f>
        <v>0</v>
      </c>
      <c r="G41" s="59">
        <f>IF('入力欄(差替情報)'!$D$9=G$2,G27*'入力欄(差替情報)'!#REF!/1000,0)</f>
        <v>0</v>
      </c>
      <c r="H41" s="59">
        <f>IF('入力欄(差替情報)'!$D$9=H$2,H27*'入力欄(差替情報)'!#REF!/1000,0)</f>
        <v>0</v>
      </c>
      <c r="I41" s="59">
        <f>IF('入力欄(差替情報)'!$D$9=I$2,I27*'入力欄(差替情報)'!#REF!/1000,0)</f>
        <v>0</v>
      </c>
      <c r="J41" s="59">
        <f>IF('入力欄(差替情報)'!$D$9=J$2,J27*'入力欄(差替情報)'!#REF!/1000,0)</f>
        <v>0</v>
      </c>
      <c r="K41" s="61">
        <f t="shared" si="1"/>
        <v>0</v>
      </c>
      <c r="L41" s="62">
        <f t="shared" si="2"/>
        <v>0</v>
      </c>
      <c r="N41" s="39">
        <f t="shared" si="6"/>
        <v>0</v>
      </c>
      <c r="Q41" s="10" t="s">
        <v>15</v>
      </c>
      <c r="R41" s="59">
        <f>IF('入力欄(差替情報)'!$D$9=B$2,B27*'入力欄(差替情報)'!#REF!/1000,0)</f>
        <v>0</v>
      </c>
      <c r="S41" s="59">
        <f>IF('入力欄(差替情報)'!$D$9=C$2,C27*'入力欄(差替情報)'!#REF!/1000,0)</f>
        <v>0</v>
      </c>
      <c r="T41" s="59">
        <f>IF('入力欄(差替情報)'!$D$9=D$2,D27*'入力欄(差替情報)'!#REF!/1000,0)</f>
        <v>0</v>
      </c>
      <c r="U41" s="59">
        <f>IF('入力欄(差替情報)'!$D$9=E$2,E27*'入力欄(差替情報)'!#REF!/1000,0)</f>
        <v>0</v>
      </c>
      <c r="V41" s="59">
        <f>IF('入力欄(差替情報)'!$D$9=F$2,F27*'入力欄(差替情報)'!#REF!/1000,0)</f>
        <v>0</v>
      </c>
      <c r="W41" s="59">
        <f>IF('入力欄(差替情報)'!$D$9=G$2,G27*'入力欄(差替情報)'!#REF!/1000,0)</f>
        <v>0</v>
      </c>
      <c r="X41" s="59">
        <f>IF('入力欄(差替情報)'!$D$9=H$2,H27*'入力欄(差替情報)'!#REF!/1000,0)</f>
        <v>0</v>
      </c>
      <c r="Y41" s="59">
        <f>IF('入力欄(差替情報)'!$D$9=I$2,I27*'入力欄(差替情報)'!#REF!/1000,0)</f>
        <v>0</v>
      </c>
      <c r="Z41" s="59">
        <f>IF('入力欄(差替情報)'!$D$9=J$2,J27*'入力欄(差替情報)'!#REF!/1000,0)</f>
        <v>0</v>
      </c>
      <c r="AA41" s="43">
        <f t="shared" si="3"/>
        <v>0</v>
      </c>
      <c r="AB41" s="44">
        <f t="shared" si="4"/>
        <v>0</v>
      </c>
      <c r="AD41" s="39">
        <f t="shared" si="5"/>
        <v>0</v>
      </c>
    </row>
    <row r="42" spans="1:30" x14ac:dyDescent="0.3">
      <c r="A42" s="10" t="s">
        <v>16</v>
      </c>
      <c r="B42" s="59">
        <f>IF('入力欄(差替情報)'!$D$9=B$2,B28*'入力欄(差替情報)'!#REF!/1000,0)</f>
        <v>0</v>
      </c>
      <c r="C42" s="59">
        <f>IF('入力欄(差替情報)'!$D$9=C$2,C28*'入力欄(差替情報)'!#REF!/1000,0)</f>
        <v>0</v>
      </c>
      <c r="D42" s="59">
        <f>IF('入力欄(差替情報)'!$D$9=D$2,D28*'入力欄(差替情報)'!#REF!/1000,0)</f>
        <v>0</v>
      </c>
      <c r="E42" s="59">
        <f>IF('入力欄(差替情報)'!$D$9=E$2,E28*'入力欄(差替情報)'!#REF!/1000,0)</f>
        <v>0</v>
      </c>
      <c r="F42" s="59">
        <f>IF('入力欄(差替情報)'!$D$9=F$2,F28*'入力欄(差替情報)'!#REF!/1000,0)</f>
        <v>0</v>
      </c>
      <c r="G42" s="59">
        <f>IF('入力欄(差替情報)'!$D$9=G$2,G28*'入力欄(差替情報)'!#REF!/1000,0)</f>
        <v>0</v>
      </c>
      <c r="H42" s="59">
        <f>IF('入力欄(差替情報)'!$D$9=H$2,H28*'入力欄(差替情報)'!#REF!/1000,0)</f>
        <v>0</v>
      </c>
      <c r="I42" s="59">
        <f>IF('入力欄(差替情報)'!$D$9=I$2,I28*'入力欄(差替情報)'!#REF!/1000,0)</f>
        <v>0</v>
      </c>
      <c r="J42" s="59">
        <f>IF('入力欄(差替情報)'!$D$9=J$2,J28*'入力欄(差替情報)'!#REF!/1000,0)</f>
        <v>0</v>
      </c>
      <c r="K42" s="61">
        <f t="shared" si="1"/>
        <v>0</v>
      </c>
      <c r="L42" s="62">
        <f t="shared" si="2"/>
        <v>0</v>
      </c>
      <c r="N42" s="39">
        <f t="shared" si="6"/>
        <v>0</v>
      </c>
      <c r="Q42" s="10" t="s">
        <v>16</v>
      </c>
      <c r="R42" s="59">
        <f>IF('入力欄(差替情報)'!$D$9=B$2,B28*'入力欄(差替情報)'!#REF!/1000,0)</f>
        <v>0</v>
      </c>
      <c r="S42" s="59">
        <f>IF('入力欄(差替情報)'!$D$9=C$2,C28*'入力欄(差替情報)'!#REF!/1000,0)</f>
        <v>0</v>
      </c>
      <c r="T42" s="59">
        <f>IF('入力欄(差替情報)'!$D$9=D$2,D28*'入力欄(差替情報)'!#REF!/1000,0)</f>
        <v>0</v>
      </c>
      <c r="U42" s="59">
        <f>IF('入力欄(差替情報)'!$D$9=E$2,E28*'入力欄(差替情報)'!#REF!/1000,0)</f>
        <v>0</v>
      </c>
      <c r="V42" s="59">
        <f>IF('入力欄(差替情報)'!$D$9=F$2,F28*'入力欄(差替情報)'!#REF!/1000,0)</f>
        <v>0</v>
      </c>
      <c r="W42" s="59">
        <f>IF('入力欄(差替情報)'!$D$9=G$2,G28*'入力欄(差替情報)'!#REF!/1000,0)</f>
        <v>0</v>
      </c>
      <c r="X42" s="59">
        <f>IF('入力欄(差替情報)'!$D$9=H$2,H28*'入力欄(差替情報)'!#REF!/1000,0)</f>
        <v>0</v>
      </c>
      <c r="Y42" s="59">
        <f>IF('入力欄(差替情報)'!$D$9=I$2,I28*'入力欄(差替情報)'!#REF!/1000,0)</f>
        <v>0</v>
      </c>
      <c r="Z42" s="59">
        <f>IF('入力欄(差替情報)'!$D$9=J$2,J28*'入力欄(差替情報)'!#REF!/1000,0)</f>
        <v>0</v>
      </c>
      <c r="AA42" s="43">
        <f t="shared" si="3"/>
        <v>0</v>
      </c>
      <c r="AB42" s="44">
        <f t="shared" si="4"/>
        <v>0</v>
      </c>
      <c r="AD42" s="39">
        <f t="shared" si="5"/>
        <v>0</v>
      </c>
    </row>
    <row r="43" spans="1:30" x14ac:dyDescent="0.3">
      <c r="A43" s="10" t="s">
        <v>17</v>
      </c>
      <c r="B43" s="59">
        <f>IF('入力欄(差替情報)'!$D$9=B$2,B29*'入力欄(差替情報)'!#REF!/1000,0)</f>
        <v>0</v>
      </c>
      <c r="C43" s="59">
        <f>IF('入力欄(差替情報)'!$D$9=C$2,C29*'入力欄(差替情報)'!#REF!/1000,0)</f>
        <v>0</v>
      </c>
      <c r="D43" s="59">
        <f>IF('入力欄(差替情報)'!$D$9=D$2,D29*'入力欄(差替情報)'!#REF!/1000,0)</f>
        <v>0</v>
      </c>
      <c r="E43" s="59">
        <f>IF('入力欄(差替情報)'!$D$9=E$2,E29*'入力欄(差替情報)'!#REF!/1000,0)</f>
        <v>0</v>
      </c>
      <c r="F43" s="59">
        <f>IF('入力欄(差替情報)'!$D$9=F$2,F29*'入力欄(差替情報)'!#REF!/1000,0)</f>
        <v>0</v>
      </c>
      <c r="G43" s="59">
        <f>IF('入力欄(差替情報)'!$D$9=G$2,G29*'入力欄(差替情報)'!#REF!/1000,0)</f>
        <v>0</v>
      </c>
      <c r="H43" s="59">
        <f>IF('入力欄(差替情報)'!$D$9=H$2,H29*'入力欄(差替情報)'!#REF!/1000,0)</f>
        <v>0</v>
      </c>
      <c r="I43" s="59">
        <f>IF('入力欄(差替情報)'!$D$9=I$2,I29*'入力欄(差替情報)'!#REF!/1000,0)</f>
        <v>0</v>
      </c>
      <c r="J43" s="59">
        <f>IF('入力欄(差替情報)'!$D$9=J$2,J29*'入力欄(差替情報)'!#REF!/1000,0)</f>
        <v>0</v>
      </c>
      <c r="K43" s="61">
        <f t="shared" si="1"/>
        <v>0</v>
      </c>
      <c r="L43" s="62">
        <f t="shared" si="2"/>
        <v>0</v>
      </c>
      <c r="N43" s="39">
        <f t="shared" si="6"/>
        <v>0</v>
      </c>
      <c r="Q43" s="10" t="s">
        <v>17</v>
      </c>
      <c r="R43" s="59">
        <f>IF('入力欄(差替情報)'!$D$9=B$2,B29*'入力欄(差替情報)'!#REF!/1000,0)</f>
        <v>0</v>
      </c>
      <c r="S43" s="59">
        <f>IF('入力欄(差替情報)'!$D$9=C$2,C29*'入力欄(差替情報)'!#REF!/1000,0)</f>
        <v>0</v>
      </c>
      <c r="T43" s="59">
        <f>IF('入力欄(差替情報)'!$D$9=D$2,D29*'入力欄(差替情報)'!#REF!/1000,0)</f>
        <v>0</v>
      </c>
      <c r="U43" s="59">
        <f>IF('入力欄(差替情報)'!$D$9=E$2,E29*'入力欄(差替情報)'!#REF!/1000,0)</f>
        <v>0</v>
      </c>
      <c r="V43" s="59">
        <f>IF('入力欄(差替情報)'!$D$9=F$2,F29*'入力欄(差替情報)'!#REF!/1000,0)</f>
        <v>0</v>
      </c>
      <c r="W43" s="59">
        <f>IF('入力欄(差替情報)'!$D$9=G$2,G29*'入力欄(差替情報)'!#REF!/1000,0)</f>
        <v>0</v>
      </c>
      <c r="X43" s="59">
        <f>IF('入力欄(差替情報)'!$D$9=H$2,H29*'入力欄(差替情報)'!#REF!/1000,0)</f>
        <v>0</v>
      </c>
      <c r="Y43" s="59">
        <f>IF('入力欄(差替情報)'!$D$9=I$2,I29*'入力欄(差替情報)'!#REF!/1000,0)</f>
        <v>0</v>
      </c>
      <c r="Z43" s="59">
        <f>IF('入力欄(差替情報)'!$D$9=J$2,J29*'入力欄(差替情報)'!#REF!/1000,0)</f>
        <v>0</v>
      </c>
      <c r="AA43" s="43">
        <f t="shared" si="3"/>
        <v>0</v>
      </c>
      <c r="AB43" s="44">
        <f>MIN($AA$38:$AA$49)</f>
        <v>0</v>
      </c>
      <c r="AD43" s="39">
        <f t="shared" si="5"/>
        <v>0</v>
      </c>
    </row>
    <row r="44" spans="1:30" x14ac:dyDescent="0.3">
      <c r="A44" s="10" t="s">
        <v>18</v>
      </c>
      <c r="B44" s="59">
        <f>IF('入力欄(差替情報)'!$D$9=B$2,B30*'入力欄(差替情報)'!#REF!/1000,0)</f>
        <v>0</v>
      </c>
      <c r="C44" s="59">
        <f>IF('入力欄(差替情報)'!$D$9=C$2,C30*'入力欄(差替情報)'!#REF!/1000,0)</f>
        <v>0</v>
      </c>
      <c r="D44" s="59">
        <f>IF('入力欄(差替情報)'!$D$9=D$2,D30*'入力欄(差替情報)'!#REF!/1000,0)</f>
        <v>0</v>
      </c>
      <c r="E44" s="59">
        <f>IF('入力欄(差替情報)'!$D$9=E$2,E30*'入力欄(差替情報)'!#REF!/1000,0)</f>
        <v>0</v>
      </c>
      <c r="F44" s="59">
        <f>IF('入力欄(差替情報)'!$D$9=F$2,F30*'入力欄(差替情報)'!#REF!/1000,0)</f>
        <v>0</v>
      </c>
      <c r="G44" s="59">
        <f>IF('入力欄(差替情報)'!$D$9=G$2,G30*'入力欄(差替情報)'!#REF!/1000,0)</f>
        <v>0</v>
      </c>
      <c r="H44" s="59">
        <f>IF('入力欄(差替情報)'!$D$9=H$2,H30*'入力欄(差替情報)'!#REF!/1000,0)</f>
        <v>0</v>
      </c>
      <c r="I44" s="59">
        <f>IF('入力欄(差替情報)'!$D$9=I$2,I30*'入力欄(差替情報)'!#REF!/1000,0)</f>
        <v>0</v>
      </c>
      <c r="J44" s="59">
        <f>IF('入力欄(差替情報)'!$D$9=J$2,J30*'入力欄(差替情報)'!#REF!/1000,0)</f>
        <v>0</v>
      </c>
      <c r="K44" s="61">
        <f t="shared" si="1"/>
        <v>0</v>
      </c>
      <c r="L44" s="62">
        <f t="shared" si="2"/>
        <v>0</v>
      </c>
      <c r="N44" s="39">
        <f t="shared" si="6"/>
        <v>0</v>
      </c>
      <c r="Q44" s="10" t="s">
        <v>18</v>
      </c>
      <c r="R44" s="59">
        <f>IF('入力欄(差替情報)'!$D$9=B$2,B30*'入力欄(差替情報)'!#REF!/1000,0)</f>
        <v>0</v>
      </c>
      <c r="S44" s="59">
        <f>IF('入力欄(差替情報)'!$D$9=C$2,C30*'入力欄(差替情報)'!#REF!/1000,0)</f>
        <v>0</v>
      </c>
      <c r="T44" s="59">
        <f>IF('入力欄(差替情報)'!$D$9=D$2,D30*'入力欄(差替情報)'!#REF!/1000,0)</f>
        <v>0</v>
      </c>
      <c r="U44" s="59">
        <f>IF('入力欄(差替情報)'!$D$9=E$2,E30*'入力欄(差替情報)'!#REF!/1000,0)</f>
        <v>0</v>
      </c>
      <c r="V44" s="59">
        <f>IF('入力欄(差替情報)'!$D$9=F$2,F30*'入力欄(差替情報)'!#REF!/1000,0)</f>
        <v>0</v>
      </c>
      <c r="W44" s="59">
        <f>IF('入力欄(差替情報)'!$D$9=G$2,G30*'入力欄(差替情報)'!#REF!/1000,0)</f>
        <v>0</v>
      </c>
      <c r="X44" s="59">
        <f>IF('入力欄(差替情報)'!$D$9=H$2,H30*'入力欄(差替情報)'!#REF!/1000,0)</f>
        <v>0</v>
      </c>
      <c r="Y44" s="59">
        <f>IF('入力欄(差替情報)'!$D$9=I$2,I30*'入力欄(差替情報)'!#REF!/1000,0)</f>
        <v>0</v>
      </c>
      <c r="Z44" s="59">
        <f>IF('入力欄(差替情報)'!$D$9=J$2,J30*'入力欄(差替情報)'!#REF!/1000,0)</f>
        <v>0</v>
      </c>
      <c r="AA44" s="43">
        <f t="shared" si="3"/>
        <v>0</v>
      </c>
      <c r="AB44" s="44">
        <f t="shared" si="4"/>
        <v>0</v>
      </c>
      <c r="AD44" s="39">
        <f t="shared" si="5"/>
        <v>0</v>
      </c>
    </row>
    <row r="45" spans="1:30" x14ac:dyDescent="0.3">
      <c r="A45" s="10" t="s">
        <v>19</v>
      </c>
      <c r="B45" s="59">
        <f>IF('入力欄(差替情報)'!$D$9=B$2,B31*'入力欄(差替情報)'!#REF!/1000,0)</f>
        <v>0</v>
      </c>
      <c r="C45" s="59">
        <f>IF('入力欄(差替情報)'!$D$9=C$2,C31*'入力欄(差替情報)'!#REF!/1000,0)</f>
        <v>0</v>
      </c>
      <c r="D45" s="59">
        <f>IF('入力欄(差替情報)'!$D$9=D$2,D31*'入力欄(差替情報)'!#REF!/1000,0)</f>
        <v>0</v>
      </c>
      <c r="E45" s="59">
        <f>IF('入力欄(差替情報)'!$D$9=E$2,E31*'入力欄(差替情報)'!#REF!/1000,0)</f>
        <v>0</v>
      </c>
      <c r="F45" s="59">
        <f>IF('入力欄(差替情報)'!$D$9=F$2,F31*'入力欄(差替情報)'!#REF!/1000,0)</f>
        <v>0</v>
      </c>
      <c r="G45" s="59">
        <f>IF('入力欄(差替情報)'!$D$9=G$2,G31*'入力欄(差替情報)'!#REF!/1000,0)</f>
        <v>0</v>
      </c>
      <c r="H45" s="59">
        <f>IF('入力欄(差替情報)'!$D$9=H$2,H31*'入力欄(差替情報)'!#REF!/1000,0)</f>
        <v>0</v>
      </c>
      <c r="I45" s="59">
        <f>IF('入力欄(差替情報)'!$D$9=I$2,I31*'入力欄(差替情報)'!#REF!/1000,0)</f>
        <v>0</v>
      </c>
      <c r="J45" s="59">
        <f>IF('入力欄(差替情報)'!$D$9=J$2,J31*'入力欄(差替情報)'!#REF!/1000,0)</f>
        <v>0</v>
      </c>
      <c r="K45" s="61">
        <f t="shared" si="1"/>
        <v>0</v>
      </c>
      <c r="L45" s="62">
        <f t="shared" si="2"/>
        <v>0</v>
      </c>
      <c r="N45" s="39">
        <f t="shared" si="6"/>
        <v>0</v>
      </c>
      <c r="Q45" s="10" t="s">
        <v>19</v>
      </c>
      <c r="R45" s="59">
        <f>IF('入力欄(差替情報)'!$D$9=B$2,B31*'入力欄(差替情報)'!#REF!/1000,0)</f>
        <v>0</v>
      </c>
      <c r="S45" s="59">
        <f>IF('入力欄(差替情報)'!$D$9=C$2,C31*'入力欄(差替情報)'!#REF!/1000,0)</f>
        <v>0</v>
      </c>
      <c r="T45" s="59">
        <f>IF('入力欄(差替情報)'!$D$9=D$2,D31*'入力欄(差替情報)'!#REF!/1000,0)</f>
        <v>0</v>
      </c>
      <c r="U45" s="59">
        <f>IF('入力欄(差替情報)'!$D$9=E$2,E31*'入力欄(差替情報)'!#REF!/1000,0)</f>
        <v>0</v>
      </c>
      <c r="V45" s="59">
        <f>IF('入力欄(差替情報)'!$D$9=F$2,F31*'入力欄(差替情報)'!#REF!/1000,0)</f>
        <v>0</v>
      </c>
      <c r="W45" s="59">
        <f>IF('入力欄(差替情報)'!$D$9=G$2,G31*'入力欄(差替情報)'!#REF!/1000,0)</f>
        <v>0</v>
      </c>
      <c r="X45" s="59">
        <f>IF('入力欄(差替情報)'!$D$9=H$2,H31*'入力欄(差替情報)'!#REF!/1000,0)</f>
        <v>0</v>
      </c>
      <c r="Y45" s="59">
        <f>IF('入力欄(差替情報)'!$D$9=I$2,I31*'入力欄(差替情報)'!#REF!/1000,0)</f>
        <v>0</v>
      </c>
      <c r="Z45" s="59">
        <f>IF('入力欄(差替情報)'!$D$9=J$2,J31*'入力欄(差替情報)'!#REF!/1000,0)</f>
        <v>0</v>
      </c>
      <c r="AA45" s="43">
        <f t="shared" si="3"/>
        <v>0</v>
      </c>
      <c r="AB45" s="44">
        <f t="shared" si="4"/>
        <v>0</v>
      </c>
      <c r="AD45" s="39">
        <f t="shared" si="5"/>
        <v>0</v>
      </c>
    </row>
    <row r="46" spans="1:30" x14ac:dyDescent="0.3">
      <c r="A46" s="10" t="s">
        <v>20</v>
      </c>
      <c r="B46" s="59">
        <f>IF('入力欄(差替情報)'!$D$9=B$2,B32*'入力欄(差替情報)'!#REF!/1000,0)</f>
        <v>0</v>
      </c>
      <c r="C46" s="59">
        <f>IF('入力欄(差替情報)'!$D$9=C$2,C32*'入力欄(差替情報)'!#REF!/1000,0)</f>
        <v>0</v>
      </c>
      <c r="D46" s="59">
        <f>IF('入力欄(差替情報)'!$D$9=D$2,D32*'入力欄(差替情報)'!#REF!/1000,0)</f>
        <v>0</v>
      </c>
      <c r="E46" s="59">
        <f>IF('入力欄(差替情報)'!$D$9=E$2,E32*'入力欄(差替情報)'!#REF!/1000,0)</f>
        <v>0</v>
      </c>
      <c r="F46" s="59">
        <f>IF('入力欄(差替情報)'!$D$9=F$2,F32*'入力欄(差替情報)'!#REF!/1000,0)</f>
        <v>0</v>
      </c>
      <c r="G46" s="59">
        <f>IF('入力欄(差替情報)'!$D$9=G$2,G32*'入力欄(差替情報)'!#REF!/1000,0)</f>
        <v>0</v>
      </c>
      <c r="H46" s="59">
        <f>IF('入力欄(差替情報)'!$D$9=H$2,H32*'入力欄(差替情報)'!#REF!/1000,0)</f>
        <v>0</v>
      </c>
      <c r="I46" s="59">
        <f>IF('入力欄(差替情報)'!$D$9=I$2,I32*'入力欄(差替情報)'!#REF!/1000,0)</f>
        <v>0</v>
      </c>
      <c r="J46" s="59">
        <f>IF('入力欄(差替情報)'!$D$9=J$2,J32*'入力欄(差替情報)'!#REF!/1000,0)</f>
        <v>0</v>
      </c>
      <c r="K46" s="61">
        <f t="shared" si="1"/>
        <v>0</v>
      </c>
      <c r="L46" s="62">
        <f t="shared" si="2"/>
        <v>0</v>
      </c>
      <c r="N46" s="39">
        <f t="shared" si="6"/>
        <v>0</v>
      </c>
      <c r="Q46" s="10" t="s">
        <v>20</v>
      </c>
      <c r="R46" s="59">
        <f>IF('入力欄(差替情報)'!$D$9=B$2,B32*'入力欄(差替情報)'!#REF!/1000,0)</f>
        <v>0</v>
      </c>
      <c r="S46" s="59">
        <f>IF('入力欄(差替情報)'!$D$9=C$2,C32*'入力欄(差替情報)'!#REF!/1000,0)</f>
        <v>0</v>
      </c>
      <c r="T46" s="59">
        <f>IF('入力欄(差替情報)'!$D$9=D$2,D32*'入力欄(差替情報)'!#REF!/1000,0)</f>
        <v>0</v>
      </c>
      <c r="U46" s="59">
        <f>IF('入力欄(差替情報)'!$D$9=E$2,E32*'入力欄(差替情報)'!#REF!/1000,0)</f>
        <v>0</v>
      </c>
      <c r="V46" s="59">
        <f>IF('入力欄(差替情報)'!$D$9=F$2,F32*'入力欄(差替情報)'!#REF!/1000,0)</f>
        <v>0</v>
      </c>
      <c r="W46" s="59">
        <f>IF('入力欄(差替情報)'!$D$9=G$2,G32*'入力欄(差替情報)'!#REF!/1000,0)</f>
        <v>0</v>
      </c>
      <c r="X46" s="59">
        <f>IF('入力欄(差替情報)'!$D$9=H$2,H32*'入力欄(差替情報)'!#REF!/1000,0)</f>
        <v>0</v>
      </c>
      <c r="Y46" s="59">
        <f>IF('入力欄(差替情報)'!$D$9=I$2,I32*'入力欄(差替情報)'!#REF!/1000,0)</f>
        <v>0</v>
      </c>
      <c r="Z46" s="59">
        <f>IF('入力欄(差替情報)'!$D$9=J$2,J32*'入力欄(差替情報)'!#REF!/1000,0)</f>
        <v>0</v>
      </c>
      <c r="AA46" s="43">
        <f t="shared" si="3"/>
        <v>0</v>
      </c>
      <c r="AB46" s="44">
        <f t="shared" si="4"/>
        <v>0</v>
      </c>
      <c r="AD46" s="39">
        <f>AA46*1000</f>
        <v>0</v>
      </c>
    </row>
    <row r="47" spans="1:30" x14ac:dyDescent="0.3">
      <c r="A47" s="10" t="s">
        <v>21</v>
      </c>
      <c r="B47" s="59">
        <f>IF('入力欄(差替情報)'!$D$9=B$2,B33*'入力欄(差替情報)'!#REF!/1000,0)</f>
        <v>0</v>
      </c>
      <c r="C47" s="59">
        <f>IF('入力欄(差替情報)'!$D$9=C$2,C33*'入力欄(差替情報)'!#REF!/1000,0)</f>
        <v>0</v>
      </c>
      <c r="D47" s="59">
        <f>IF('入力欄(差替情報)'!$D$9=D$2,D33*'入力欄(差替情報)'!#REF!/1000,0)</f>
        <v>0</v>
      </c>
      <c r="E47" s="59">
        <f>IF('入力欄(差替情報)'!$D$9=E$2,E33*'入力欄(差替情報)'!#REF!/1000,0)</f>
        <v>0</v>
      </c>
      <c r="F47" s="59">
        <f>IF('入力欄(差替情報)'!$D$9=F$2,F33*'入力欄(差替情報)'!#REF!/1000,0)</f>
        <v>0</v>
      </c>
      <c r="G47" s="59">
        <f>IF('入力欄(差替情報)'!$D$9=G$2,G33*'入力欄(差替情報)'!#REF!/1000,0)</f>
        <v>0</v>
      </c>
      <c r="H47" s="59">
        <f>IF('入力欄(差替情報)'!$D$9=H$2,H33*'入力欄(差替情報)'!#REF!/1000,0)</f>
        <v>0</v>
      </c>
      <c r="I47" s="59">
        <f>IF('入力欄(差替情報)'!$D$9=I$2,I33*'入力欄(差替情報)'!#REF!/1000,0)</f>
        <v>0</v>
      </c>
      <c r="J47" s="59">
        <f>IF('入力欄(差替情報)'!$D$9=J$2,J33*'入力欄(差替情報)'!#REF!/1000,0)</f>
        <v>0</v>
      </c>
      <c r="K47" s="61">
        <f t="shared" si="1"/>
        <v>0</v>
      </c>
      <c r="L47" s="62">
        <f t="shared" si="2"/>
        <v>0</v>
      </c>
      <c r="N47" s="39">
        <f t="shared" si="6"/>
        <v>0</v>
      </c>
      <c r="Q47" s="10" t="s">
        <v>21</v>
      </c>
      <c r="R47" s="59">
        <f>IF('入力欄(差替情報)'!$D$9=B$2,B33*'入力欄(差替情報)'!#REF!/1000,0)</f>
        <v>0</v>
      </c>
      <c r="S47" s="59">
        <f>IF('入力欄(差替情報)'!$D$9=C$2,C33*'入力欄(差替情報)'!#REF!/1000,0)</f>
        <v>0</v>
      </c>
      <c r="T47" s="59">
        <f>IF('入力欄(差替情報)'!$D$9=D$2,D33*'入力欄(差替情報)'!#REF!/1000,0)</f>
        <v>0</v>
      </c>
      <c r="U47" s="59">
        <f>IF('入力欄(差替情報)'!$D$9=E$2,E33*'入力欄(差替情報)'!#REF!/1000,0)</f>
        <v>0</v>
      </c>
      <c r="V47" s="59">
        <f>IF('入力欄(差替情報)'!$D$9=F$2,F33*'入力欄(差替情報)'!#REF!/1000,0)</f>
        <v>0</v>
      </c>
      <c r="W47" s="59">
        <f>IF('入力欄(差替情報)'!$D$9=G$2,G33*'入力欄(差替情報)'!#REF!/1000,0)</f>
        <v>0</v>
      </c>
      <c r="X47" s="59">
        <f>IF('入力欄(差替情報)'!$D$9=H$2,H33*'入力欄(差替情報)'!#REF!/1000,0)</f>
        <v>0</v>
      </c>
      <c r="Y47" s="59">
        <f>IF('入力欄(差替情報)'!$D$9=I$2,I33*'入力欄(差替情報)'!#REF!/1000,0)</f>
        <v>0</v>
      </c>
      <c r="Z47" s="59">
        <f>IF('入力欄(差替情報)'!$D$9=J$2,J33*'入力欄(差替情報)'!#REF!/1000,0)</f>
        <v>0</v>
      </c>
      <c r="AA47" s="43">
        <f t="shared" si="3"/>
        <v>0</v>
      </c>
      <c r="AB47" s="44">
        <f t="shared" si="4"/>
        <v>0</v>
      </c>
      <c r="AD47" s="39">
        <f>AA47*1000</f>
        <v>0</v>
      </c>
    </row>
    <row r="48" spans="1:30" x14ac:dyDescent="0.3">
      <c r="A48" s="10" t="s">
        <v>22</v>
      </c>
      <c r="B48" s="59">
        <f>IF('入力欄(差替情報)'!$D$9=B$2,B34*'入力欄(差替情報)'!#REF!/1000,0)</f>
        <v>0</v>
      </c>
      <c r="C48" s="59">
        <f>IF('入力欄(差替情報)'!$D$9=C$2,C34*'入力欄(差替情報)'!#REF!/1000,0)</f>
        <v>0</v>
      </c>
      <c r="D48" s="59">
        <f>IF('入力欄(差替情報)'!$D$9=D$2,D34*'入力欄(差替情報)'!#REF!/1000,0)</f>
        <v>0</v>
      </c>
      <c r="E48" s="59">
        <f>IF('入力欄(差替情報)'!$D$9=E$2,E34*'入力欄(差替情報)'!#REF!/1000,0)</f>
        <v>0</v>
      </c>
      <c r="F48" s="59">
        <f>IF('入力欄(差替情報)'!$D$9=F$2,F34*'入力欄(差替情報)'!#REF!/1000,0)</f>
        <v>0</v>
      </c>
      <c r="G48" s="59">
        <f>IF('入力欄(差替情報)'!$D$9=G$2,G34*'入力欄(差替情報)'!#REF!/1000,0)</f>
        <v>0</v>
      </c>
      <c r="H48" s="59">
        <f>IF('入力欄(差替情報)'!$D$9=H$2,H34*'入力欄(差替情報)'!#REF!/1000,0)</f>
        <v>0</v>
      </c>
      <c r="I48" s="59">
        <f>IF('入力欄(差替情報)'!$D$9=I$2,I34*'入力欄(差替情報)'!#REF!/1000,0)</f>
        <v>0</v>
      </c>
      <c r="J48" s="59">
        <f>IF('入力欄(差替情報)'!$D$9=J$2,J34*'入力欄(差替情報)'!#REF!/1000,0)</f>
        <v>0</v>
      </c>
      <c r="K48" s="61">
        <f t="shared" si="1"/>
        <v>0</v>
      </c>
      <c r="L48" s="62">
        <f t="shared" si="2"/>
        <v>0</v>
      </c>
      <c r="N48" s="39">
        <f t="shared" si="6"/>
        <v>0</v>
      </c>
      <c r="Q48" s="10" t="s">
        <v>22</v>
      </c>
      <c r="R48" s="59">
        <f>IF('入力欄(差替情報)'!$D$9=B$2,B34*'入力欄(差替情報)'!#REF!/1000,0)</f>
        <v>0</v>
      </c>
      <c r="S48" s="59">
        <f>IF('入力欄(差替情報)'!$D$9=C$2,C34*'入力欄(差替情報)'!#REF!/1000,0)</f>
        <v>0</v>
      </c>
      <c r="T48" s="59">
        <f>IF('入力欄(差替情報)'!$D$9=D$2,D34*'入力欄(差替情報)'!#REF!/1000,0)</f>
        <v>0</v>
      </c>
      <c r="U48" s="59">
        <f>IF('入力欄(差替情報)'!$D$9=E$2,E34*'入力欄(差替情報)'!#REF!/1000,0)</f>
        <v>0</v>
      </c>
      <c r="V48" s="59">
        <f>IF('入力欄(差替情報)'!$D$9=F$2,F34*'入力欄(差替情報)'!#REF!/1000,0)</f>
        <v>0</v>
      </c>
      <c r="W48" s="59">
        <f>IF('入力欄(差替情報)'!$D$9=G$2,G34*'入力欄(差替情報)'!#REF!/1000,0)</f>
        <v>0</v>
      </c>
      <c r="X48" s="59">
        <f>IF('入力欄(差替情報)'!$D$9=H$2,H34*'入力欄(差替情報)'!#REF!/1000,0)</f>
        <v>0</v>
      </c>
      <c r="Y48" s="59">
        <f>IF('入力欄(差替情報)'!$D$9=I$2,I34*'入力欄(差替情報)'!#REF!/1000,0)</f>
        <v>0</v>
      </c>
      <c r="Z48" s="59">
        <f>IF('入力欄(差替情報)'!$D$9=J$2,J34*'入力欄(差替情報)'!#REF!/1000,0)</f>
        <v>0</v>
      </c>
      <c r="AA48" s="43">
        <f t="shared" si="3"/>
        <v>0</v>
      </c>
      <c r="AB48" s="44">
        <f t="shared" si="4"/>
        <v>0</v>
      </c>
      <c r="AD48" s="39">
        <f t="shared" si="5"/>
        <v>0</v>
      </c>
    </row>
    <row r="49" spans="1:30" x14ac:dyDescent="0.3">
      <c r="A49" s="10" t="s">
        <v>23</v>
      </c>
      <c r="B49" s="59">
        <f>IF('入力欄(差替情報)'!$D$9=B$2,B35*'入力欄(差替情報)'!#REF!/1000,0)</f>
        <v>0</v>
      </c>
      <c r="C49" s="59">
        <f>IF('入力欄(差替情報)'!$D$9=C$2,C35*'入力欄(差替情報)'!#REF!/1000,0)</f>
        <v>0</v>
      </c>
      <c r="D49" s="59">
        <f>IF('入力欄(差替情報)'!$D$9=D$2,D35*'入力欄(差替情報)'!#REF!/1000,0)</f>
        <v>0</v>
      </c>
      <c r="E49" s="59">
        <f>IF('入力欄(差替情報)'!$D$9=E$2,E35*'入力欄(差替情報)'!#REF!/1000,0)</f>
        <v>0</v>
      </c>
      <c r="F49" s="59">
        <f>IF('入力欄(差替情報)'!$D$9=F$2,F35*'入力欄(差替情報)'!#REF!/1000,0)</f>
        <v>0</v>
      </c>
      <c r="G49" s="59">
        <f>IF('入力欄(差替情報)'!$D$9=G$2,G35*'入力欄(差替情報)'!#REF!/1000,0)</f>
        <v>0</v>
      </c>
      <c r="H49" s="59">
        <f>IF('入力欄(差替情報)'!$D$9=H$2,H35*'入力欄(差替情報)'!#REF!/1000,0)</f>
        <v>0</v>
      </c>
      <c r="I49" s="59">
        <f>IF('入力欄(差替情報)'!$D$9=I$2,I35*'入力欄(差替情報)'!#REF!/1000,0)</f>
        <v>0</v>
      </c>
      <c r="J49" s="59">
        <f>IF('入力欄(差替情報)'!$D$9=J$2,J35*'入力欄(差替情報)'!#REF!/1000,0)</f>
        <v>0</v>
      </c>
      <c r="K49" s="61">
        <f t="shared" si="1"/>
        <v>0</v>
      </c>
      <c r="L49" s="62">
        <f t="shared" si="2"/>
        <v>0</v>
      </c>
      <c r="N49" s="39">
        <f t="shared" si="6"/>
        <v>0</v>
      </c>
      <c r="Q49" s="10" t="s">
        <v>23</v>
      </c>
      <c r="R49" s="59">
        <f>IF('入力欄(差替情報)'!$D$9=B$2,B35*'入力欄(差替情報)'!#REF!/1000,0)</f>
        <v>0</v>
      </c>
      <c r="S49" s="59">
        <f>IF('入力欄(差替情報)'!$D$9=C$2,C35*'入力欄(差替情報)'!#REF!/1000,0)</f>
        <v>0</v>
      </c>
      <c r="T49" s="59">
        <f>IF('入力欄(差替情報)'!$D$9=D$2,D35*'入力欄(差替情報)'!#REF!/1000,0)</f>
        <v>0</v>
      </c>
      <c r="U49" s="59">
        <f>IF('入力欄(差替情報)'!$D$9=E$2,E35*'入力欄(差替情報)'!#REF!/1000,0)</f>
        <v>0</v>
      </c>
      <c r="V49" s="59">
        <f>IF('入力欄(差替情報)'!$D$9=F$2,F35*'入力欄(差替情報)'!#REF!/1000,0)</f>
        <v>0</v>
      </c>
      <c r="W49" s="59">
        <f>IF('入力欄(差替情報)'!$D$9=G$2,G35*'入力欄(差替情報)'!#REF!/1000,0)</f>
        <v>0</v>
      </c>
      <c r="X49" s="59">
        <f>IF('入力欄(差替情報)'!$D$9=H$2,H35*'入力欄(差替情報)'!#REF!/1000,0)</f>
        <v>0</v>
      </c>
      <c r="Y49" s="59">
        <f>IF('入力欄(差替情報)'!$D$9=I$2,I35*'入力欄(差替情報)'!#REF!/1000,0)</f>
        <v>0</v>
      </c>
      <c r="Z49" s="59">
        <f>IF('入力欄(差替情報)'!$D$9=J$2,J35*'入力欄(差替情報)'!#REF!/1000,0)</f>
        <v>0</v>
      </c>
      <c r="AA49" s="43">
        <f>SUM(R49:Z49)</f>
        <v>0</v>
      </c>
      <c r="AB49" s="44">
        <f t="shared" si="4"/>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 t="shared" si="8"/>
        <v>6055.3796700000003</v>
      </c>
      <c r="W55" s="13">
        <f t="shared" si="8"/>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 t="shared" si="7"/>
        <v>4550.6423729819517</v>
      </c>
      <c r="G58" s="13">
        <f>G10*(1+G$19+G$21)</f>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G58</f>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31" x14ac:dyDescent="0.3">
      <c r="A65" s="1" t="s">
        <v>56</v>
      </c>
      <c r="K65" s="28" t="s">
        <v>38</v>
      </c>
      <c r="Q65" s="1" t="s">
        <v>56</v>
      </c>
      <c r="AA65" s="28" t="s">
        <v>38</v>
      </c>
    </row>
    <row r="66" spans="1:31" x14ac:dyDescent="0.3">
      <c r="A66" s="10" t="s">
        <v>12</v>
      </c>
      <c r="B66" s="13">
        <f t="shared" ref="B66:J77" si="10">B52-B38</f>
        <v>4802.8811787617715</v>
      </c>
      <c r="C66" s="13">
        <f t="shared" si="10"/>
        <v>11581.410133682746</v>
      </c>
      <c r="D66" s="13">
        <f t="shared" si="10"/>
        <v>40837.662100733636</v>
      </c>
      <c r="E66" s="13">
        <f t="shared" si="10"/>
        <v>18821.767857142859</v>
      </c>
      <c r="F66" s="13">
        <f t="shared" si="10"/>
        <v>4702.9437188339807</v>
      </c>
      <c r="G66" s="13">
        <f t="shared" si="10"/>
        <v>17856.863892215566</v>
      </c>
      <c r="H66" s="13">
        <f t="shared" si="10"/>
        <v>7477.4974459646428</v>
      </c>
      <c r="I66" s="13">
        <f t="shared" si="10"/>
        <v>3742.2679116465865</v>
      </c>
      <c r="J66" s="30">
        <f t="shared" si="10"/>
        <v>12677.667700809157</v>
      </c>
      <c r="K66" s="29">
        <f>SUM($B66:$J66)</f>
        <v>122500.96193979096</v>
      </c>
      <c r="L66" s="16"/>
      <c r="Q66" s="10" t="s">
        <v>12</v>
      </c>
      <c r="R66" s="13">
        <f>R52-R38</f>
        <v>4802.8811787617715</v>
      </c>
      <c r="S66" s="13">
        <f t="shared" ref="S66:Z66" si="11">S52-S38</f>
        <v>11581.410133682746</v>
      </c>
      <c r="T66" s="13">
        <f t="shared" si="11"/>
        <v>40837.662100733636</v>
      </c>
      <c r="U66" s="13">
        <f t="shared" si="11"/>
        <v>18821.767857142859</v>
      </c>
      <c r="V66" s="13">
        <f>V52-V38</f>
        <v>4702.9437188339807</v>
      </c>
      <c r="W66" s="13">
        <f>W52-W38</f>
        <v>17856.863892215566</v>
      </c>
      <c r="X66" s="13">
        <f t="shared" si="11"/>
        <v>7477.4974459646428</v>
      </c>
      <c r="Y66" s="13">
        <f t="shared" si="11"/>
        <v>3742.2679116465865</v>
      </c>
      <c r="Z66" s="30">
        <f t="shared" si="11"/>
        <v>12677.667700809157</v>
      </c>
      <c r="AA66" s="29">
        <f>SUM($R66:$Z66)</f>
        <v>122500.96193979096</v>
      </c>
      <c r="AB66" s="16"/>
    </row>
    <row r="67" spans="1:31" x14ac:dyDescent="0.3">
      <c r="A67" s="10" t="s">
        <v>13</v>
      </c>
      <c r="B67" s="13">
        <f t="shared" si="10"/>
        <v>4345.6930906030857</v>
      </c>
      <c r="C67" s="13">
        <f t="shared" si="10"/>
        <v>10791.643538945902</v>
      </c>
      <c r="D67" s="13">
        <f t="shared" si="10"/>
        <v>39525.567375846498</v>
      </c>
      <c r="E67" s="13">
        <f t="shared" si="10"/>
        <v>19013.209821428576</v>
      </c>
      <c r="F67" s="13">
        <f t="shared" si="10"/>
        <v>4471.4456731388964</v>
      </c>
      <c r="G67" s="13">
        <f t="shared" si="10"/>
        <v>18379.744437125744</v>
      </c>
      <c r="H67" s="13">
        <f t="shared" si="10"/>
        <v>7529.8087425057656</v>
      </c>
      <c r="I67" s="13">
        <f t="shared" si="10"/>
        <v>3763.8995180722891</v>
      </c>
      <c r="J67" s="30">
        <f t="shared" si="10"/>
        <v>12873.828577067297</v>
      </c>
      <c r="K67" s="29">
        <f t="shared" ref="K67:K77" si="12">SUM($B67:$J67)</f>
        <v>120694.84077473404</v>
      </c>
      <c r="L67" s="16"/>
      <c r="Q67" s="10" t="s">
        <v>13</v>
      </c>
      <c r="R67" s="13">
        <f t="shared" ref="R67:Z77" si="13">R53-R39</f>
        <v>4345.6930906030857</v>
      </c>
      <c r="S67" s="13">
        <f t="shared" si="13"/>
        <v>10791.643538945902</v>
      </c>
      <c r="T67" s="13">
        <f t="shared" si="13"/>
        <v>39525.567375846498</v>
      </c>
      <c r="U67" s="13">
        <f t="shared" si="13"/>
        <v>19013.209821428576</v>
      </c>
      <c r="V67" s="13">
        <f t="shared" si="13"/>
        <v>4471.4456731388964</v>
      </c>
      <c r="W67" s="13">
        <f t="shared" si="13"/>
        <v>18379.744437125744</v>
      </c>
      <c r="X67" s="13">
        <f t="shared" si="13"/>
        <v>7529.8087425057656</v>
      </c>
      <c r="Y67" s="13">
        <f t="shared" si="13"/>
        <v>3763.8995180722891</v>
      </c>
      <c r="Z67" s="30">
        <f t="shared" si="13"/>
        <v>12873.828577067297</v>
      </c>
      <c r="AA67" s="29">
        <f t="shared" ref="AA67:AA76" si="14">SUM($R67:$Z67)</f>
        <v>120694.84077473404</v>
      </c>
      <c r="AB67" s="16"/>
    </row>
    <row r="68" spans="1:31" x14ac:dyDescent="0.3">
      <c r="A68" s="10" t="s">
        <v>14</v>
      </c>
      <c r="B68" s="13">
        <f t="shared" si="10"/>
        <v>4368.5524950110203</v>
      </c>
      <c r="C68" s="13">
        <f t="shared" si="10"/>
        <v>11635.307853936374</v>
      </c>
      <c r="D68" s="13">
        <f t="shared" si="10"/>
        <v>43680.905282167041</v>
      </c>
      <c r="E68" s="13">
        <f t="shared" si="10"/>
        <v>20494.366071428572</v>
      </c>
      <c r="F68" s="13">
        <f t="shared" si="10"/>
        <v>4910.0735491927408</v>
      </c>
      <c r="G68" s="13">
        <f t="shared" si="10"/>
        <v>21063.206856287423</v>
      </c>
      <c r="H68" s="13">
        <f t="shared" si="10"/>
        <v>8264.1788670253663</v>
      </c>
      <c r="I68" s="13">
        <f t="shared" si="10"/>
        <v>4293.8738755020076</v>
      </c>
      <c r="J68" s="30">
        <f t="shared" si="10"/>
        <v>14641.743895796328</v>
      </c>
      <c r="K68" s="29">
        <f t="shared" si="12"/>
        <v>133352.20874634688</v>
      </c>
      <c r="L68" s="16"/>
      <c r="Q68" s="10" t="s">
        <v>14</v>
      </c>
      <c r="R68" s="13">
        <f t="shared" si="13"/>
        <v>4368.5524950110203</v>
      </c>
      <c r="S68" s="13">
        <f t="shared" si="13"/>
        <v>11635.307853936374</v>
      </c>
      <c r="T68" s="13">
        <f t="shared" si="13"/>
        <v>43680.905282167041</v>
      </c>
      <c r="U68" s="13">
        <f t="shared" si="13"/>
        <v>20494.366071428572</v>
      </c>
      <c r="V68" s="13">
        <f>V54-V40</f>
        <v>4910.0735491927408</v>
      </c>
      <c r="W68" s="13">
        <f t="shared" si="13"/>
        <v>21063.206856287423</v>
      </c>
      <c r="X68" s="13">
        <f t="shared" si="13"/>
        <v>8264.1788670253663</v>
      </c>
      <c r="Y68" s="13">
        <f t="shared" si="13"/>
        <v>4293.8738755020076</v>
      </c>
      <c r="Z68" s="30">
        <f t="shared" si="13"/>
        <v>14641.743895796328</v>
      </c>
      <c r="AA68" s="29">
        <f t="shared" si="14"/>
        <v>133352.20874634688</v>
      </c>
      <c r="AB68" s="16"/>
    </row>
    <row r="69" spans="1:31" x14ac:dyDescent="0.3">
      <c r="A69" s="10" t="s">
        <v>15</v>
      </c>
      <c r="B69" s="13">
        <f t="shared" si="10"/>
        <v>4932.0619369138758</v>
      </c>
      <c r="C69" s="13">
        <f t="shared" si="10"/>
        <v>13841.029858283588</v>
      </c>
      <c r="D69" s="13">
        <f t="shared" si="10"/>
        <v>56393.341189334082</v>
      </c>
      <c r="E69" s="13">
        <f t="shared" si="10"/>
        <v>24827</v>
      </c>
      <c r="F69" s="13">
        <f t="shared" si="10"/>
        <v>6055.3796700000003</v>
      </c>
      <c r="G69" s="13">
        <f t="shared" si="10"/>
        <v>26361.071999999996</v>
      </c>
      <c r="H69" s="13">
        <f t="shared" si="10"/>
        <v>10470.307200000001</v>
      </c>
      <c r="I69" s="13">
        <f t="shared" si="10"/>
        <v>5386.2699999999995</v>
      </c>
      <c r="J69" s="30">
        <f t="shared" si="10"/>
        <v>18753.719999999998</v>
      </c>
      <c r="K69" s="29">
        <f t="shared" si="12"/>
        <v>167020.18185453152</v>
      </c>
      <c r="L69" s="16"/>
      <c r="Q69" s="10" t="s">
        <v>15</v>
      </c>
      <c r="R69" s="13">
        <f t="shared" si="13"/>
        <v>4932.0619369138758</v>
      </c>
      <c r="S69" s="13">
        <f t="shared" si="13"/>
        <v>13841.029858283588</v>
      </c>
      <c r="T69" s="13">
        <f t="shared" si="13"/>
        <v>56393.341189334082</v>
      </c>
      <c r="U69" s="13">
        <f t="shared" si="13"/>
        <v>24827</v>
      </c>
      <c r="V69" s="13">
        <f t="shared" si="13"/>
        <v>6055.3796700000003</v>
      </c>
      <c r="W69" s="13">
        <f t="shared" si="13"/>
        <v>26361.071999999996</v>
      </c>
      <c r="X69" s="13">
        <f t="shared" si="13"/>
        <v>10470.307200000001</v>
      </c>
      <c r="Y69" s="13">
        <f t="shared" si="13"/>
        <v>5386.2699999999995</v>
      </c>
      <c r="Z69" s="30">
        <f t="shared" si="13"/>
        <v>18753.719999999998</v>
      </c>
      <c r="AA69" s="29">
        <f t="shared" si="14"/>
        <v>167020.18185453152</v>
      </c>
      <c r="AB69" s="16"/>
    </row>
    <row r="70" spans="1:31" x14ac:dyDescent="0.3">
      <c r="A70" s="10" t="s">
        <v>16</v>
      </c>
      <c r="B70" s="13">
        <f t="shared" si="10"/>
        <v>5039.3593000000001</v>
      </c>
      <c r="C70" s="13">
        <f t="shared" si="10"/>
        <v>14147.024100000001</v>
      </c>
      <c r="D70" s="13">
        <f t="shared" si="10"/>
        <v>56391.75</v>
      </c>
      <c r="E70" s="13">
        <f t="shared" si="10"/>
        <v>24827</v>
      </c>
      <c r="F70" s="13">
        <f t="shared" si="10"/>
        <v>6055.3796700000003</v>
      </c>
      <c r="G70" s="13">
        <f>G56-G42</f>
        <v>26361.071999999996</v>
      </c>
      <c r="H70" s="13">
        <f t="shared" si="10"/>
        <v>10470.307200000001</v>
      </c>
      <c r="I70" s="13">
        <f t="shared" si="10"/>
        <v>5386.2699999999995</v>
      </c>
      <c r="J70" s="30">
        <f t="shared" si="10"/>
        <v>18753.719999999998</v>
      </c>
      <c r="K70" s="29">
        <f t="shared" si="12"/>
        <v>167431.88226999997</v>
      </c>
      <c r="L70" s="16"/>
      <c r="Q70" s="10" t="s">
        <v>16</v>
      </c>
      <c r="R70" s="13">
        <f t="shared" si="13"/>
        <v>5039.3593000000001</v>
      </c>
      <c r="S70" s="13">
        <f t="shared" si="13"/>
        <v>14147.024100000001</v>
      </c>
      <c r="T70" s="13">
        <f t="shared" si="13"/>
        <v>56391.75</v>
      </c>
      <c r="U70" s="13">
        <f t="shared" si="13"/>
        <v>24827</v>
      </c>
      <c r="V70" s="13">
        <f t="shared" si="13"/>
        <v>6055.3796700000003</v>
      </c>
      <c r="W70" s="13">
        <f t="shared" si="13"/>
        <v>26361.071999999996</v>
      </c>
      <c r="X70" s="13">
        <f t="shared" si="13"/>
        <v>10470.307200000001</v>
      </c>
      <c r="Y70" s="13">
        <f t="shared" si="13"/>
        <v>5386.2699999999995</v>
      </c>
      <c r="Z70" s="30">
        <f t="shared" si="13"/>
        <v>18753.719999999998</v>
      </c>
      <c r="AA70" s="29">
        <f t="shared" si="14"/>
        <v>167431.88226999997</v>
      </c>
      <c r="AB70" s="16"/>
    </row>
    <row r="71" spans="1:31" x14ac:dyDescent="0.3">
      <c r="A71" s="10" t="s">
        <v>17</v>
      </c>
      <c r="B71" s="13">
        <f t="shared" si="10"/>
        <v>4739.1678010287078</v>
      </c>
      <c r="C71" s="13">
        <f t="shared" si="10"/>
        <v>12662.019787154044</v>
      </c>
      <c r="D71" s="13">
        <f t="shared" si="10"/>
        <v>48256.105014108347</v>
      </c>
      <c r="E71" s="13">
        <f t="shared" si="10"/>
        <v>22751.366071428576</v>
      </c>
      <c r="F71" s="13">
        <f t="shared" si="10"/>
        <v>5385.2537482510716</v>
      </c>
      <c r="G71" s="13">
        <f t="shared" si="10"/>
        <v>22750.236538922156</v>
      </c>
      <c r="H71" s="13">
        <f t="shared" si="10"/>
        <v>9156.488867640277</v>
      </c>
      <c r="I71" s="13">
        <f t="shared" si="10"/>
        <v>4704.8743975903617</v>
      </c>
      <c r="J71" s="30">
        <f t="shared" si="10"/>
        <v>16167.850838760607</v>
      </c>
      <c r="K71" s="29">
        <f t="shared" si="12"/>
        <v>146573.36306488415</v>
      </c>
      <c r="L71" s="16"/>
      <c r="Q71" s="10" t="s">
        <v>17</v>
      </c>
      <c r="R71" s="13">
        <f t="shared" si="13"/>
        <v>4739.1678010287078</v>
      </c>
      <c r="S71" s="13">
        <f t="shared" si="13"/>
        <v>12662.019787154044</v>
      </c>
      <c r="T71" s="13">
        <f t="shared" si="13"/>
        <v>48256.105014108347</v>
      </c>
      <c r="U71" s="13">
        <f t="shared" si="13"/>
        <v>22751.366071428576</v>
      </c>
      <c r="V71" s="13">
        <f>V57-V43</f>
        <v>5385.2537482510716</v>
      </c>
      <c r="W71" s="13">
        <f t="shared" si="13"/>
        <v>22750.236538922156</v>
      </c>
      <c r="X71" s="13">
        <f t="shared" si="13"/>
        <v>9156.488867640277</v>
      </c>
      <c r="Y71" s="13">
        <f t="shared" si="13"/>
        <v>4704.8743975903617</v>
      </c>
      <c r="Z71" s="30">
        <f t="shared" si="13"/>
        <v>16167.850838760607</v>
      </c>
      <c r="AA71" s="29">
        <f>SUM($R71:$Z71)</f>
        <v>146573.36306488415</v>
      </c>
      <c r="AB71" s="16"/>
    </row>
    <row r="72" spans="1:31" x14ac:dyDescent="0.3">
      <c r="A72" s="10" t="s">
        <v>18</v>
      </c>
      <c r="B72" s="13">
        <f t="shared" si="10"/>
        <v>5248.0380014425964</v>
      </c>
      <c r="C72" s="13">
        <f t="shared" si="10"/>
        <v>11596.809482326638</v>
      </c>
      <c r="D72" s="13">
        <f t="shared" si="10"/>
        <v>40084.499149266368</v>
      </c>
      <c r="E72" s="13">
        <f t="shared" si="10"/>
        <v>19819.281250000004</v>
      </c>
      <c r="F72" s="13">
        <f t="shared" si="10"/>
        <v>4550.6423729819517</v>
      </c>
      <c r="G72" s="13">
        <f t="shared" si="10"/>
        <v>18823.699616766466</v>
      </c>
      <c r="H72" s="13">
        <f t="shared" si="10"/>
        <v>7840.6585623366645</v>
      </c>
      <c r="I72" s="13">
        <f t="shared" si="10"/>
        <v>3882.8733534136545</v>
      </c>
      <c r="J72" s="30">
        <f t="shared" si="10"/>
        <v>13778.142553779357</v>
      </c>
      <c r="K72" s="29">
        <f t="shared" si="12"/>
        <v>125624.6443423137</v>
      </c>
      <c r="L72" s="16"/>
      <c r="Q72" s="10" t="s">
        <v>18</v>
      </c>
      <c r="R72" s="13">
        <f t="shared" si="13"/>
        <v>5248.0380014425964</v>
      </c>
      <c r="S72" s="13">
        <f t="shared" si="13"/>
        <v>11596.809482326638</v>
      </c>
      <c r="T72" s="13">
        <f t="shared" si="13"/>
        <v>40084.499149266368</v>
      </c>
      <c r="U72" s="13">
        <f t="shared" si="13"/>
        <v>19819.281250000004</v>
      </c>
      <c r="V72" s="13">
        <f t="shared" si="13"/>
        <v>4550.6423729819517</v>
      </c>
      <c r="W72" s="13">
        <f t="shared" si="13"/>
        <v>18823.699616766466</v>
      </c>
      <c r="X72" s="13">
        <f t="shared" si="13"/>
        <v>7840.6585623366645</v>
      </c>
      <c r="Y72" s="13">
        <f t="shared" si="13"/>
        <v>3882.8733534136545</v>
      </c>
      <c r="Z72" s="30">
        <f t="shared" si="13"/>
        <v>13778.142553779357</v>
      </c>
      <c r="AA72" s="29">
        <f t="shared" si="14"/>
        <v>125624.6443423137</v>
      </c>
      <c r="AB72" s="16"/>
    </row>
    <row r="73" spans="1:31" x14ac:dyDescent="0.3">
      <c r="A73" s="10" t="s">
        <v>19</v>
      </c>
      <c r="B73" s="13">
        <f t="shared" si="10"/>
        <v>5463.397653496294</v>
      </c>
      <c r="C73" s="13">
        <f t="shared" si="10"/>
        <v>12934.352907396278</v>
      </c>
      <c r="D73" s="13">
        <f t="shared" si="10"/>
        <v>42607.913274548526</v>
      </c>
      <c r="E73" s="13">
        <f t="shared" si="10"/>
        <v>19597.611607142859</v>
      </c>
      <c r="F73" s="13">
        <f t="shared" si="10"/>
        <v>5019.7305182062009</v>
      </c>
      <c r="G73" s="13">
        <f t="shared" si="10"/>
        <v>19573.490586826345</v>
      </c>
      <c r="H73" s="13">
        <f t="shared" si="10"/>
        <v>8391.9391489623376</v>
      </c>
      <c r="I73" s="13">
        <f t="shared" si="10"/>
        <v>4001.8471887550199</v>
      </c>
      <c r="J73" s="30">
        <f t="shared" si="10"/>
        <v>14056.962415630551</v>
      </c>
      <c r="K73" s="29">
        <f t="shared" si="12"/>
        <v>131647.24530096439</v>
      </c>
      <c r="L73" s="16"/>
      <c r="Q73" s="10" t="s">
        <v>19</v>
      </c>
      <c r="R73" s="13">
        <f t="shared" si="13"/>
        <v>5463.397653496294</v>
      </c>
      <c r="S73" s="13">
        <f t="shared" si="13"/>
        <v>12934.352907396278</v>
      </c>
      <c r="T73" s="13">
        <f t="shared" si="13"/>
        <v>42607.913274548526</v>
      </c>
      <c r="U73" s="13">
        <f>U59-U45</f>
        <v>19597.611607142859</v>
      </c>
      <c r="V73" s="13">
        <f t="shared" si="13"/>
        <v>5019.7305182062009</v>
      </c>
      <c r="W73" s="13">
        <f t="shared" si="13"/>
        <v>19573.490586826345</v>
      </c>
      <c r="X73" s="13">
        <f t="shared" si="13"/>
        <v>8391.9391489623376</v>
      </c>
      <c r="Y73" s="13">
        <f t="shared" si="13"/>
        <v>4001.8471887550199</v>
      </c>
      <c r="Z73" s="30">
        <f t="shared" si="13"/>
        <v>14056.962415630551</v>
      </c>
      <c r="AA73" s="29">
        <f t="shared" si="14"/>
        <v>131647.24530096439</v>
      </c>
      <c r="AB73" s="16"/>
    </row>
    <row r="74" spans="1:31" x14ac:dyDescent="0.3">
      <c r="A74" s="10" t="s">
        <v>20</v>
      </c>
      <c r="B74" s="13">
        <f t="shared" si="10"/>
        <v>5884.491945221399</v>
      </c>
      <c r="C74" s="13">
        <f t="shared" si="10"/>
        <v>14424.78986543029</v>
      </c>
      <c r="D74" s="13">
        <f t="shared" si="10"/>
        <v>47221.513709085775</v>
      </c>
      <c r="E74" s="13">
        <f t="shared" si="10"/>
        <v>22066.205357142859</v>
      </c>
      <c r="F74" s="13">
        <f t="shared" si="10"/>
        <v>5695.9484937892112</v>
      </c>
      <c r="G74" s="13">
        <f t="shared" si="10"/>
        <v>23519.758850299397</v>
      </c>
      <c r="H74" s="13">
        <f t="shared" si="10"/>
        <v>10129.27778601076</v>
      </c>
      <c r="I74" s="13">
        <f t="shared" si="10"/>
        <v>4964.4536746987951</v>
      </c>
      <c r="J74" s="30">
        <f t="shared" si="10"/>
        <v>17978.946224590487</v>
      </c>
      <c r="K74" s="29">
        <f t="shared" si="12"/>
        <v>151885.38590626896</v>
      </c>
      <c r="L74" s="16"/>
      <c r="Q74" s="10" t="s">
        <v>20</v>
      </c>
      <c r="R74" s="13">
        <f t="shared" si="13"/>
        <v>5884.491945221399</v>
      </c>
      <c r="S74" s="13">
        <f t="shared" si="13"/>
        <v>14424.78986543029</v>
      </c>
      <c r="T74" s="13">
        <f t="shared" si="13"/>
        <v>47221.513709085775</v>
      </c>
      <c r="U74" s="13">
        <f t="shared" si="13"/>
        <v>22066.205357142859</v>
      </c>
      <c r="V74" s="13">
        <f t="shared" si="13"/>
        <v>5695.9484937892112</v>
      </c>
      <c r="W74" s="13">
        <f t="shared" si="13"/>
        <v>23519.758850299397</v>
      </c>
      <c r="X74" s="13">
        <f t="shared" si="13"/>
        <v>10129.27778601076</v>
      </c>
      <c r="Y74" s="13">
        <f t="shared" si="13"/>
        <v>4964.4536746987951</v>
      </c>
      <c r="Z74" s="30">
        <f t="shared" si="13"/>
        <v>17978.946224590487</v>
      </c>
      <c r="AA74" s="29">
        <f t="shared" si="14"/>
        <v>151885.38590626896</v>
      </c>
      <c r="AB74" s="16"/>
    </row>
    <row r="75" spans="1:31" x14ac:dyDescent="0.3">
      <c r="A75" s="10" t="s">
        <v>21</v>
      </c>
      <c r="B75" s="13">
        <f t="shared" si="10"/>
        <v>6004.8046000000004</v>
      </c>
      <c r="C75" s="13">
        <f t="shared" si="10"/>
        <v>15005.565300000002</v>
      </c>
      <c r="D75" s="13">
        <f t="shared" si="10"/>
        <v>50625.810249717826</v>
      </c>
      <c r="E75" s="13">
        <f t="shared" si="10"/>
        <v>23144.325892857145</v>
      </c>
      <c r="F75" s="13">
        <f t="shared" si="10"/>
        <v>5994.4591316591886</v>
      </c>
      <c r="G75" s="13">
        <f t="shared" si="10"/>
        <v>24259.684149700599</v>
      </c>
      <c r="H75" s="13">
        <f t="shared" si="10"/>
        <v>10371.720525749424</v>
      </c>
      <c r="I75" s="13">
        <f t="shared" si="10"/>
        <v>4964.4536746987951</v>
      </c>
      <c r="J75" s="30">
        <f t="shared" si="10"/>
        <v>18214.586019340833</v>
      </c>
      <c r="K75" s="29">
        <f t="shared" si="12"/>
        <v>158585.40954372383</v>
      </c>
      <c r="L75" s="16"/>
      <c r="Q75" s="10" t="s">
        <v>21</v>
      </c>
      <c r="R75" s="13">
        <f t="shared" si="13"/>
        <v>6004.8046000000004</v>
      </c>
      <c r="S75" s="13">
        <f t="shared" si="13"/>
        <v>15005.565300000002</v>
      </c>
      <c r="T75" s="13">
        <f t="shared" si="13"/>
        <v>50625.810249717826</v>
      </c>
      <c r="U75" s="13">
        <f t="shared" si="13"/>
        <v>23144.325892857145</v>
      </c>
      <c r="V75" s="13">
        <f t="shared" si="13"/>
        <v>5994.4591316591886</v>
      </c>
      <c r="W75" s="13">
        <f t="shared" si="13"/>
        <v>24259.684149700599</v>
      </c>
      <c r="X75" s="13">
        <f t="shared" si="13"/>
        <v>10371.720525749424</v>
      </c>
      <c r="Y75" s="13">
        <f t="shared" si="13"/>
        <v>4964.4536746987951</v>
      </c>
      <c r="Z75" s="30">
        <f t="shared" si="13"/>
        <v>18214.586019340833</v>
      </c>
      <c r="AA75" s="29">
        <f t="shared" si="14"/>
        <v>158585.40954372383</v>
      </c>
      <c r="AB75" s="16"/>
    </row>
    <row r="76" spans="1:31" x14ac:dyDescent="0.3">
      <c r="A76" s="10" t="s">
        <v>22</v>
      </c>
      <c r="B76" s="13">
        <f t="shared" si="10"/>
        <v>5921.7888682027651</v>
      </c>
      <c r="C76" s="13">
        <f t="shared" si="10"/>
        <v>14841.672232289988</v>
      </c>
      <c r="D76" s="13">
        <f t="shared" si="10"/>
        <v>50625.49201185102</v>
      </c>
      <c r="E76" s="13">
        <f t="shared" si="10"/>
        <v>23144.325892857145</v>
      </c>
      <c r="F76" s="13">
        <f t="shared" si="10"/>
        <v>5994.4591316591886</v>
      </c>
      <c r="G76" s="13">
        <f t="shared" si="10"/>
        <v>24259.684149700599</v>
      </c>
      <c r="H76" s="13">
        <f t="shared" si="10"/>
        <v>10371.720525749424</v>
      </c>
      <c r="I76" s="13">
        <f t="shared" si="10"/>
        <v>4964.4536746987951</v>
      </c>
      <c r="J76" s="30">
        <f t="shared" si="10"/>
        <v>18214.586019340833</v>
      </c>
      <c r="K76" s="29">
        <f t="shared" si="12"/>
        <v>158338.18250634978</v>
      </c>
      <c r="L76" s="16"/>
      <c r="Q76" s="10" t="s">
        <v>22</v>
      </c>
      <c r="R76" s="13">
        <f t="shared" si="13"/>
        <v>5921.7888682027651</v>
      </c>
      <c r="S76" s="13">
        <f t="shared" si="13"/>
        <v>14841.672232289988</v>
      </c>
      <c r="T76" s="13">
        <f t="shared" si="13"/>
        <v>50625.49201185102</v>
      </c>
      <c r="U76" s="13">
        <f t="shared" si="13"/>
        <v>23144.325892857145</v>
      </c>
      <c r="V76" s="13">
        <f t="shared" si="13"/>
        <v>5994.4591316591886</v>
      </c>
      <c r="W76" s="13">
        <f t="shared" si="13"/>
        <v>24259.684149700599</v>
      </c>
      <c r="X76" s="13">
        <f t="shared" si="13"/>
        <v>10371.720525749424</v>
      </c>
      <c r="Y76" s="13">
        <f t="shared" si="13"/>
        <v>4964.4536746987951</v>
      </c>
      <c r="Z76" s="30">
        <f t="shared" si="13"/>
        <v>18214.586019340833</v>
      </c>
      <c r="AA76" s="29">
        <f t="shared" si="14"/>
        <v>158338.18250634978</v>
      </c>
      <c r="AB76" s="16"/>
    </row>
    <row r="77" spans="1:31" x14ac:dyDescent="0.3">
      <c r="A77" s="10" t="s">
        <v>23</v>
      </c>
      <c r="B77" s="13">
        <f t="shared" si="10"/>
        <v>5464.6007800440793</v>
      </c>
      <c r="C77" s="13">
        <f t="shared" si="10"/>
        <v>13789.016757132385</v>
      </c>
      <c r="D77" s="13">
        <f t="shared" si="10"/>
        <v>45960.867439334084</v>
      </c>
      <c r="E77" s="13">
        <f t="shared" si="10"/>
        <v>21139.223214285714</v>
      </c>
      <c r="F77" s="13">
        <f t="shared" si="10"/>
        <v>5549.7392017712627</v>
      </c>
      <c r="G77" s="13">
        <f t="shared" si="10"/>
        <v>21615.684413173651</v>
      </c>
      <c r="H77" s="13">
        <f t="shared" si="10"/>
        <v>9155.4828811683328</v>
      </c>
      <c r="I77" s="13">
        <f t="shared" si="10"/>
        <v>4434.4793172690761</v>
      </c>
      <c r="J77" s="30">
        <f t="shared" si="10"/>
        <v>15489.306927175843</v>
      </c>
      <c r="K77" s="29">
        <f t="shared" si="12"/>
        <v>142598.40093135444</v>
      </c>
      <c r="L77" s="16"/>
      <c r="Q77" s="10" t="s">
        <v>23</v>
      </c>
      <c r="R77" s="13">
        <f t="shared" si="13"/>
        <v>5464.6007800440793</v>
      </c>
      <c r="S77" s="13">
        <f t="shared" si="13"/>
        <v>13789.016757132385</v>
      </c>
      <c r="T77" s="13">
        <f t="shared" si="13"/>
        <v>45960.867439334084</v>
      </c>
      <c r="U77" s="13">
        <f t="shared" si="13"/>
        <v>21139.223214285714</v>
      </c>
      <c r="V77" s="13">
        <f t="shared" si="13"/>
        <v>5549.7392017712627</v>
      </c>
      <c r="W77" s="13">
        <f t="shared" si="13"/>
        <v>21615.684413173651</v>
      </c>
      <c r="X77" s="13">
        <f t="shared" si="13"/>
        <v>9155.4828811683328</v>
      </c>
      <c r="Y77" s="13">
        <f t="shared" si="13"/>
        <v>4434.4793172690761</v>
      </c>
      <c r="Z77" s="30">
        <f t="shared" si="13"/>
        <v>15489.306927175843</v>
      </c>
      <c r="AA77" s="29">
        <f>SUM($R77:$Z77)</f>
        <v>142598.40093135444</v>
      </c>
      <c r="AB77" s="16"/>
    </row>
    <row r="78" spans="1:31" x14ac:dyDescent="0.3">
      <c r="K78" s="69"/>
      <c r="AA78" s="69"/>
    </row>
    <row r="79" spans="1:31" x14ac:dyDescent="0.3">
      <c r="A79" s="23" t="s">
        <v>50</v>
      </c>
      <c r="B79" s="68">
        <f>$B$17-MIN($K$38:$K$49)</f>
        <v>170916.10962190721</v>
      </c>
      <c r="C79" s="24"/>
      <c r="D79" s="24"/>
      <c r="E79" s="24"/>
      <c r="F79" s="24"/>
      <c r="G79" s="24"/>
      <c r="H79" s="24"/>
      <c r="I79" s="24"/>
      <c r="J79" s="24"/>
      <c r="L79" s="16"/>
      <c r="M79" s="16"/>
      <c r="O79" s="20"/>
      <c r="Q79" s="23" t="s">
        <v>50</v>
      </c>
      <c r="R79" s="68">
        <f>$B$17-MIN($AA$38:$AA$49)</f>
        <v>170916.10962190721</v>
      </c>
      <c r="S79" s="24"/>
      <c r="T79" s="24"/>
      <c r="U79" s="24"/>
      <c r="V79" s="24"/>
      <c r="W79" s="24"/>
      <c r="X79" s="24"/>
      <c r="Y79" s="24"/>
      <c r="Z79" s="24"/>
      <c r="AB79" s="16"/>
      <c r="AC79" s="16"/>
      <c r="AE79" s="20"/>
    </row>
    <row r="81" spans="1:31" x14ac:dyDescent="0.3">
      <c r="A81" s="1" t="s">
        <v>57</v>
      </c>
      <c r="B81" s="27" t="s">
        <v>38</v>
      </c>
      <c r="Q81" s="1" t="s">
        <v>57</v>
      </c>
      <c r="R81" s="27" t="s">
        <v>38</v>
      </c>
    </row>
    <row r="82" spans="1:31" x14ac:dyDescent="0.3">
      <c r="A82" s="10" t="s">
        <v>12</v>
      </c>
      <c r="B82" s="26">
        <f>$B$79-K66</f>
        <v>48415.147682116251</v>
      </c>
      <c r="L82" s="16"/>
      <c r="M82" s="16"/>
      <c r="O82" s="20"/>
      <c r="Q82" s="10" t="s">
        <v>12</v>
      </c>
      <c r="R82" s="26">
        <f t="shared" ref="R82:R92" si="15">$R$79-AA66</f>
        <v>48415.147682116251</v>
      </c>
      <c r="AB82" s="16"/>
      <c r="AC82" s="16"/>
      <c r="AE82" s="20"/>
    </row>
    <row r="83" spans="1:31" x14ac:dyDescent="0.3">
      <c r="A83" s="10" t="s">
        <v>13</v>
      </c>
      <c r="B83" s="13">
        <f t="shared" ref="B83:B93" si="16">$B$79-K67</f>
        <v>50221.268847173167</v>
      </c>
      <c r="L83" s="16"/>
      <c r="M83" s="16"/>
      <c r="O83" s="20"/>
      <c r="Q83" s="10" t="s">
        <v>13</v>
      </c>
      <c r="R83" s="26">
        <f t="shared" si="15"/>
        <v>50221.268847173167</v>
      </c>
      <c r="AB83" s="16"/>
      <c r="AC83" s="16"/>
      <c r="AE83" s="20"/>
    </row>
    <row r="84" spans="1:31" x14ac:dyDescent="0.3">
      <c r="A84" s="10" t="s">
        <v>14</v>
      </c>
      <c r="B84" s="13">
        <f t="shared" si="16"/>
        <v>37563.900875560328</v>
      </c>
      <c r="L84" s="16"/>
      <c r="M84" s="16"/>
      <c r="O84" s="20"/>
      <c r="Q84" s="10" t="s">
        <v>14</v>
      </c>
      <c r="R84" s="26">
        <f t="shared" si="15"/>
        <v>37563.900875560328</v>
      </c>
      <c r="AB84" s="16"/>
      <c r="AC84" s="16"/>
      <c r="AE84" s="20"/>
    </row>
    <row r="85" spans="1:31" x14ac:dyDescent="0.3">
      <c r="A85" s="10" t="s">
        <v>15</v>
      </c>
      <c r="B85" s="13">
        <f>$B$79-K69</f>
        <v>3895.9277673756878</v>
      </c>
      <c r="L85" s="16"/>
      <c r="M85" s="16"/>
      <c r="O85" s="20"/>
      <c r="Q85" s="10" t="s">
        <v>15</v>
      </c>
      <c r="R85" s="26">
        <f t="shared" si="15"/>
        <v>3895.9277673756878</v>
      </c>
      <c r="AB85" s="16"/>
      <c r="AC85" s="16"/>
      <c r="AE85" s="20"/>
    </row>
    <row r="86" spans="1:31" x14ac:dyDescent="0.3">
      <c r="A86" s="10" t="s">
        <v>16</v>
      </c>
      <c r="B86" s="13">
        <f t="shared" si="16"/>
        <v>3484.2273519072332</v>
      </c>
      <c r="L86" s="16"/>
      <c r="M86" s="16"/>
      <c r="O86" s="20"/>
      <c r="Q86" s="10" t="s">
        <v>16</v>
      </c>
      <c r="R86" s="26">
        <f t="shared" si="15"/>
        <v>3484.2273519072332</v>
      </c>
      <c r="AB86" s="16"/>
      <c r="AC86" s="16"/>
      <c r="AE86" s="20"/>
    </row>
    <row r="87" spans="1:31" x14ac:dyDescent="0.3">
      <c r="A87" s="10" t="s">
        <v>17</v>
      </c>
      <c r="B87" s="13">
        <f t="shared" si="16"/>
        <v>24342.746557023056</v>
      </c>
      <c r="L87" s="16"/>
      <c r="M87" s="16"/>
      <c r="O87" s="20"/>
      <c r="Q87" s="10" t="s">
        <v>17</v>
      </c>
      <c r="R87" s="26">
        <f t="shared" si="15"/>
        <v>24342.746557023056</v>
      </c>
      <c r="AB87" s="16"/>
      <c r="AC87" s="16"/>
      <c r="AE87" s="20"/>
    </row>
    <row r="88" spans="1:31" x14ac:dyDescent="0.3">
      <c r="A88" s="10" t="s">
        <v>18</v>
      </c>
      <c r="B88" s="13">
        <f t="shared" si="16"/>
        <v>45291.465279593511</v>
      </c>
      <c r="L88" s="16"/>
      <c r="M88" s="16"/>
      <c r="O88" s="20"/>
      <c r="Q88" s="10" t="s">
        <v>18</v>
      </c>
      <c r="R88" s="26">
        <f t="shared" si="15"/>
        <v>45291.465279593511</v>
      </c>
      <c r="AB88" s="16"/>
      <c r="AC88" s="16"/>
      <c r="AE88" s="20"/>
    </row>
    <row r="89" spans="1:31" x14ac:dyDescent="0.3">
      <c r="A89" s="10" t="s">
        <v>19</v>
      </c>
      <c r="B89" s="13">
        <f t="shared" si="16"/>
        <v>39268.864320942812</v>
      </c>
      <c r="L89" s="16"/>
      <c r="M89" s="16"/>
      <c r="O89" s="20"/>
      <c r="Q89" s="10" t="s">
        <v>19</v>
      </c>
      <c r="R89" s="26">
        <f t="shared" si="15"/>
        <v>39268.864320942812</v>
      </c>
      <c r="AB89" s="16"/>
      <c r="AC89" s="16"/>
      <c r="AE89" s="20"/>
    </row>
    <row r="90" spans="1:31" x14ac:dyDescent="0.3">
      <c r="A90" s="10" t="s">
        <v>20</v>
      </c>
      <c r="B90" s="13">
        <f t="shared" si="16"/>
        <v>19030.723715638247</v>
      </c>
      <c r="L90" s="16"/>
      <c r="M90" s="16"/>
      <c r="O90" s="20"/>
      <c r="Q90" s="10" t="s">
        <v>20</v>
      </c>
      <c r="R90" s="26">
        <f t="shared" si="15"/>
        <v>19030.723715638247</v>
      </c>
      <c r="AB90" s="16"/>
      <c r="AC90" s="16"/>
      <c r="AE90" s="20"/>
    </row>
    <row r="91" spans="1:31" x14ac:dyDescent="0.3">
      <c r="A91" s="10" t="s">
        <v>21</v>
      </c>
      <c r="B91" s="13">
        <f t="shared" si="16"/>
        <v>12330.700078183378</v>
      </c>
      <c r="L91" s="16"/>
      <c r="M91" s="16"/>
      <c r="O91" s="20"/>
      <c r="Q91" s="10" t="s">
        <v>21</v>
      </c>
      <c r="R91" s="26">
        <f>$R$79-AA75</f>
        <v>12330.700078183378</v>
      </c>
      <c r="AB91" s="16"/>
      <c r="AC91" s="16"/>
      <c r="AE91" s="20"/>
    </row>
    <row r="92" spans="1:31" x14ac:dyDescent="0.3">
      <c r="A92" s="10" t="s">
        <v>22</v>
      </c>
      <c r="B92" s="13">
        <f t="shared" si="16"/>
        <v>12577.927115557424</v>
      </c>
      <c r="L92" s="16"/>
      <c r="M92" s="16"/>
      <c r="O92" s="20"/>
      <c r="Q92" s="10" t="s">
        <v>22</v>
      </c>
      <c r="R92" s="26">
        <f t="shared" si="15"/>
        <v>12577.927115557424</v>
      </c>
      <c r="AB92" s="16"/>
      <c r="AC92" s="16"/>
      <c r="AE92" s="20"/>
    </row>
    <row r="93" spans="1:31" x14ac:dyDescent="0.3">
      <c r="A93" s="10" t="s">
        <v>23</v>
      </c>
      <c r="B93" s="13">
        <f t="shared" si="16"/>
        <v>28317.708690552769</v>
      </c>
      <c r="L93" s="16"/>
      <c r="M93" s="16"/>
      <c r="O93" s="20"/>
      <c r="Q93" s="10" t="s">
        <v>23</v>
      </c>
      <c r="R93" s="26">
        <f>$R$79-AA77</f>
        <v>28317.708690552769</v>
      </c>
      <c r="AB93" s="16"/>
      <c r="AC93" s="16"/>
      <c r="AE93" s="20"/>
    </row>
    <row r="94" spans="1:31" x14ac:dyDescent="0.3">
      <c r="A94" s="15" t="s">
        <v>39</v>
      </c>
      <c r="B94" s="18">
        <f>SUM($B$82:$B$93)/$B$79</f>
        <v>1.9000000000000006</v>
      </c>
      <c r="Q94" s="15" t="s">
        <v>39</v>
      </c>
      <c r="R94" s="18">
        <f>SUM($R$82:$R$93)/$R$79</f>
        <v>1.9000000000000006</v>
      </c>
    </row>
    <row r="96" spans="1:31" x14ac:dyDescent="0.3">
      <c r="A96" s="1" t="s">
        <v>58</v>
      </c>
      <c r="B96" s="51">
        <f>(SUM($B$82:$B$93)-$D$97*$B$79)/(12-$D$97)</f>
        <v>1.1526269487815329E-11</v>
      </c>
      <c r="D96" s="1" t="s">
        <v>41</v>
      </c>
      <c r="Q96" s="1" t="s">
        <v>58</v>
      </c>
      <c r="R96" s="51">
        <f>(SUM($R$82:$R$93)-$T$97*$R$79)/(12-$T$97)</f>
        <v>1.1526269487815329E-11</v>
      </c>
      <c r="T96" s="1" t="s">
        <v>41</v>
      </c>
    </row>
    <row r="97" spans="1:22" x14ac:dyDescent="0.3">
      <c r="A97" s="1" t="s">
        <v>40</v>
      </c>
      <c r="D97" s="36">
        <f>'計算用(太陽光-差替先差替可能容量)'!D97</f>
        <v>1.9</v>
      </c>
      <c r="Q97" s="1" t="s">
        <v>40</v>
      </c>
      <c r="T97" s="17">
        <f>D97</f>
        <v>1.9</v>
      </c>
    </row>
    <row r="98" spans="1:22" ht="15.6" thickBot="1" x14ac:dyDescent="0.35"/>
    <row r="99" spans="1:22" ht="15.6" thickBot="1" x14ac:dyDescent="0.35">
      <c r="A99" s="1" t="s">
        <v>59</v>
      </c>
      <c r="B99" s="67">
        <f>(MIN($K$38:$K$49)+$B$96)*1000</f>
        <v>1.1526269487815328E-8</v>
      </c>
      <c r="Q99" s="1" t="s">
        <v>59</v>
      </c>
      <c r="R99" s="67">
        <f>(MIN($AA$38:$AA$49)+$R$96)*1000</f>
        <v>1.1526269487815328E-8</v>
      </c>
      <c r="T99" s="70"/>
      <c r="V99" s="16"/>
    </row>
    <row r="100" spans="1:22" ht="15.6" thickBot="1" x14ac:dyDescent="0.35"/>
    <row r="101" spans="1:22" ht="15.6" thickBot="1" x14ac:dyDescent="0.35">
      <c r="A101" s="1" t="s">
        <v>60</v>
      </c>
      <c r="B101" s="31" t="e">
        <f>B99/#REF!</f>
        <v>#REF!</v>
      </c>
      <c r="C101" s="1" t="s">
        <v>217</v>
      </c>
      <c r="Q101" s="1" t="s">
        <v>60</v>
      </c>
      <c r="R101" s="31" t="e">
        <f>R99/#REF!</f>
        <v>#REF!</v>
      </c>
      <c r="S101" s="1" t="s">
        <v>94</v>
      </c>
    </row>
  </sheetData>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Q40"/>
  <sheetViews>
    <sheetView showGridLines="0" topLeftCell="A13" zoomScale="85" zoomScaleNormal="85" workbookViewId="0">
      <selection activeCell="D21" sqref="D21"/>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2" t="s">
        <v>81</v>
      </c>
      <c r="B1" s="52"/>
      <c r="C1" s="52"/>
      <c r="D1" s="52"/>
      <c r="E1" s="52"/>
      <c r="F1" s="53" t="s">
        <v>83</v>
      </c>
      <c r="G1" s="53"/>
      <c r="H1" s="53"/>
      <c r="I1" s="54" t="s">
        <v>82</v>
      </c>
    </row>
    <row r="2" spans="1:17" ht="16.2" x14ac:dyDescent="0.3">
      <c r="A2" s="194" t="s">
        <v>0</v>
      </c>
      <c r="B2" s="195"/>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196" t="s">
        <v>117</v>
      </c>
      <c r="B4" s="196"/>
      <c r="C4" s="196"/>
      <c r="D4" s="196"/>
      <c r="E4" s="196"/>
      <c r="F4" s="196"/>
      <c r="G4" s="196"/>
      <c r="H4" s="196"/>
      <c r="I4" s="196"/>
      <c r="J4" s="196"/>
      <c r="K4" s="196"/>
      <c r="L4" s="196"/>
      <c r="M4" s="196"/>
      <c r="N4" s="196"/>
      <c r="O4" s="196"/>
      <c r="P4" s="196"/>
      <c r="Q4" s="196"/>
    </row>
    <row r="5" spans="1:17" ht="16.2" x14ac:dyDescent="0.3">
      <c r="A5" s="7"/>
      <c r="B5" s="7"/>
      <c r="C5" s="7"/>
      <c r="D5" s="7"/>
      <c r="E5" s="7"/>
      <c r="F5" s="7"/>
      <c r="G5" s="7"/>
      <c r="H5" s="7"/>
      <c r="I5" s="7"/>
      <c r="J5" s="7"/>
      <c r="K5" s="7"/>
      <c r="L5" s="7"/>
      <c r="M5" s="7"/>
      <c r="N5" s="7"/>
      <c r="O5" s="7"/>
      <c r="P5" s="7"/>
      <c r="Q5" s="7"/>
    </row>
    <row r="6" spans="1:17" ht="16.2" x14ac:dyDescent="0.3">
      <c r="A6" s="196" t="s">
        <v>124</v>
      </c>
      <c r="B6" s="196"/>
      <c r="C6" s="196"/>
      <c r="D6" s="196"/>
      <c r="E6" s="196"/>
      <c r="F6" s="196"/>
      <c r="G6" s="196"/>
      <c r="H6" s="196"/>
      <c r="I6" s="196"/>
      <c r="J6" s="196"/>
      <c r="K6" s="196"/>
      <c r="L6" s="196"/>
      <c r="M6" s="196"/>
      <c r="N6" s="196"/>
      <c r="O6" s="196"/>
      <c r="P6" s="196"/>
      <c r="Q6" s="196"/>
    </row>
    <row r="7" spans="1:17" ht="16.2" x14ac:dyDescent="0.3">
      <c r="A7" s="71"/>
      <c r="B7" s="71"/>
      <c r="C7" s="71"/>
      <c r="D7" s="71"/>
      <c r="E7" s="71"/>
      <c r="F7" s="71"/>
      <c r="G7" s="71"/>
      <c r="H7" s="71"/>
      <c r="I7" s="71"/>
      <c r="J7" s="71"/>
      <c r="K7" s="71"/>
      <c r="L7" s="71"/>
      <c r="M7" s="71"/>
      <c r="N7" s="71"/>
      <c r="O7" s="71"/>
      <c r="P7" s="71"/>
      <c r="Q7" s="71"/>
    </row>
    <row r="8" spans="1:17" ht="16.2" x14ac:dyDescent="0.3">
      <c r="A8" s="72" t="s">
        <v>121</v>
      </c>
      <c r="B8" s="71"/>
      <c r="C8" s="71"/>
      <c r="D8" s="71"/>
      <c r="E8" s="71"/>
      <c r="F8" s="71"/>
      <c r="G8" s="71"/>
      <c r="H8" s="71"/>
      <c r="I8" s="71"/>
      <c r="J8" s="71"/>
      <c r="K8" s="71"/>
      <c r="L8" s="71"/>
      <c r="M8" s="71"/>
      <c r="N8" s="71"/>
      <c r="O8" s="71"/>
      <c r="P8" s="71"/>
      <c r="Q8" s="71"/>
    </row>
    <row r="9" spans="1:17" ht="16.2" x14ac:dyDescent="0.3">
      <c r="A9" s="71"/>
      <c r="B9" s="72" t="s">
        <v>122</v>
      </c>
      <c r="C9" s="71"/>
      <c r="D9" s="71"/>
      <c r="E9" s="71"/>
      <c r="F9" s="71"/>
      <c r="G9" s="71"/>
      <c r="H9" s="71"/>
      <c r="I9" s="71"/>
      <c r="J9" s="71"/>
      <c r="K9" s="71"/>
      <c r="L9" s="71"/>
      <c r="M9" s="71"/>
      <c r="N9" s="71"/>
      <c r="O9" s="71"/>
      <c r="P9" s="71"/>
      <c r="Q9" s="71"/>
    </row>
    <row r="10" spans="1:17" ht="16.2" x14ac:dyDescent="0.3">
      <c r="C10" s="7"/>
      <c r="D10" s="7"/>
      <c r="E10" s="7"/>
      <c r="F10" s="7"/>
      <c r="G10" s="7"/>
      <c r="H10" s="7"/>
      <c r="I10" s="7"/>
      <c r="J10" s="7"/>
      <c r="K10" s="7"/>
      <c r="L10" s="7"/>
      <c r="M10" s="7"/>
      <c r="N10" s="7"/>
      <c r="O10" s="7"/>
      <c r="P10" s="7"/>
      <c r="Q10" s="7"/>
    </row>
    <row r="11" spans="1:17" ht="16.2" x14ac:dyDescent="0.3">
      <c r="A11" s="40"/>
      <c r="B11" s="40"/>
      <c r="C11" s="40"/>
      <c r="D11" s="40"/>
      <c r="E11" s="40"/>
      <c r="F11" s="40"/>
      <c r="G11" s="40"/>
      <c r="H11" s="40"/>
      <c r="I11" s="40"/>
      <c r="J11" s="40"/>
      <c r="K11" s="40"/>
      <c r="L11" s="40"/>
      <c r="M11" s="201" t="s">
        <v>91</v>
      </c>
      <c r="N11" s="201"/>
      <c r="O11" s="201"/>
      <c r="P11" s="201"/>
      <c r="Q11" s="201"/>
    </row>
    <row r="12" spans="1:17" ht="24" customHeight="1" x14ac:dyDescent="0.3">
      <c r="A12" s="197" t="s">
        <v>1</v>
      </c>
      <c r="B12" s="197"/>
      <c r="C12" s="197"/>
      <c r="D12" s="197"/>
      <c r="E12" s="198" t="s">
        <v>25</v>
      </c>
      <c r="F12" s="199"/>
      <c r="G12" s="199"/>
      <c r="H12" s="199"/>
      <c r="I12" s="199"/>
      <c r="J12" s="199"/>
      <c r="K12" s="199"/>
      <c r="L12" s="199"/>
      <c r="M12" s="199"/>
      <c r="N12" s="199"/>
      <c r="O12" s="199"/>
      <c r="P12" s="200"/>
      <c r="Q12" s="33" t="s">
        <v>2</v>
      </c>
    </row>
    <row r="13" spans="1:17" ht="24" customHeight="1" x14ac:dyDescent="0.3">
      <c r="A13" s="197" t="s">
        <v>3</v>
      </c>
      <c r="B13" s="197"/>
      <c r="C13" s="197"/>
      <c r="D13" s="197"/>
      <c r="E13" s="202"/>
      <c r="F13" s="203"/>
      <c r="G13" s="203"/>
      <c r="H13" s="203"/>
      <c r="I13" s="203"/>
      <c r="J13" s="203"/>
      <c r="K13" s="203"/>
      <c r="L13" s="203"/>
      <c r="M13" s="203"/>
      <c r="N13" s="203"/>
      <c r="O13" s="203"/>
      <c r="P13" s="204"/>
      <c r="Q13" s="5"/>
    </row>
    <row r="14" spans="1:17" ht="30" customHeight="1" x14ac:dyDescent="0.3">
      <c r="A14" s="208" t="s">
        <v>4</v>
      </c>
      <c r="B14" s="208"/>
      <c r="C14" s="208"/>
      <c r="D14" s="208"/>
      <c r="E14" s="209"/>
      <c r="F14" s="210"/>
      <c r="G14" s="210"/>
      <c r="H14" s="210"/>
      <c r="I14" s="210"/>
      <c r="J14" s="210"/>
      <c r="K14" s="210"/>
      <c r="L14" s="210"/>
      <c r="M14" s="210"/>
      <c r="N14" s="210"/>
      <c r="O14" s="210"/>
      <c r="P14" s="211"/>
      <c r="Q14" s="5"/>
    </row>
    <row r="15" spans="1:17" ht="24" customHeight="1" x14ac:dyDescent="0.3">
      <c r="A15" s="197" t="s">
        <v>5</v>
      </c>
      <c r="B15" s="197"/>
      <c r="C15" s="197"/>
      <c r="D15" s="197"/>
      <c r="E15" s="145" t="str">
        <f>IF('入力(太陽光)'!E21&gt;0,'入力(太陽光)'!E12&amp; ",","")&amp;IF('入力(風力)'!E21&gt;0, '入力(風力)'!E12&amp;",","")&amp;IF('入力(水力)'!E21&gt;0,'入力(水力)'!E12,"")</f>
        <v>太陽光,風力,一般（自流式）</v>
      </c>
      <c r="F15" s="146"/>
      <c r="G15" s="146"/>
      <c r="H15" s="146"/>
      <c r="I15" s="146"/>
      <c r="J15" s="146"/>
      <c r="K15" s="146"/>
      <c r="L15" s="146"/>
      <c r="M15" s="146"/>
      <c r="N15" s="146"/>
      <c r="O15" s="146"/>
      <c r="P15" s="147"/>
      <c r="Q15" s="5"/>
    </row>
    <row r="16" spans="1:17" ht="24" customHeight="1" x14ac:dyDescent="0.3">
      <c r="A16" s="197" t="s">
        <v>6</v>
      </c>
      <c r="B16" s="197"/>
      <c r="C16" s="197"/>
      <c r="D16" s="197"/>
      <c r="E16" s="209" t="s">
        <v>80</v>
      </c>
      <c r="F16" s="210"/>
      <c r="G16" s="210"/>
      <c r="H16" s="210"/>
      <c r="I16" s="210"/>
      <c r="J16" s="210"/>
      <c r="K16" s="210"/>
      <c r="L16" s="210"/>
      <c r="M16" s="210"/>
      <c r="N16" s="210"/>
      <c r="O16" s="210"/>
      <c r="P16" s="211"/>
      <c r="Q16" s="5"/>
    </row>
    <row r="17" spans="1:17" ht="24" customHeight="1" x14ac:dyDescent="0.3">
      <c r="A17" s="197" t="s">
        <v>7</v>
      </c>
      <c r="B17" s="197"/>
      <c r="C17" s="197"/>
      <c r="D17" s="197"/>
      <c r="E17" s="205" t="s">
        <v>62</v>
      </c>
      <c r="F17" s="206"/>
      <c r="G17" s="206"/>
      <c r="H17" s="206"/>
      <c r="I17" s="206"/>
      <c r="J17" s="206"/>
      <c r="K17" s="206"/>
      <c r="L17" s="206"/>
      <c r="M17" s="206"/>
      <c r="N17" s="206"/>
      <c r="O17" s="206"/>
      <c r="P17" s="207"/>
      <c r="Q17" s="32" t="s">
        <v>24</v>
      </c>
    </row>
    <row r="18" spans="1:17" ht="24" customHeight="1" x14ac:dyDescent="0.3">
      <c r="A18" s="197" t="s">
        <v>42</v>
      </c>
      <c r="B18" s="197"/>
      <c r="C18" s="197"/>
      <c r="D18" s="197"/>
      <c r="E18" s="205" t="s">
        <v>62</v>
      </c>
      <c r="F18" s="206"/>
      <c r="G18" s="206"/>
      <c r="H18" s="206"/>
      <c r="I18" s="206"/>
      <c r="J18" s="206"/>
      <c r="K18" s="206"/>
      <c r="L18" s="206"/>
      <c r="M18" s="206"/>
      <c r="N18" s="206"/>
      <c r="O18" s="206"/>
      <c r="P18" s="207"/>
      <c r="Q18" s="32" t="s">
        <v>24</v>
      </c>
    </row>
    <row r="19" spans="1:17" ht="24" customHeight="1" x14ac:dyDescent="0.3">
      <c r="A19" s="197" t="s">
        <v>43</v>
      </c>
      <c r="B19" s="197"/>
      <c r="C19" s="197"/>
      <c r="D19" s="197"/>
      <c r="E19" s="205" t="s">
        <v>62</v>
      </c>
      <c r="F19" s="206"/>
      <c r="G19" s="206"/>
      <c r="H19" s="206"/>
      <c r="I19" s="206"/>
      <c r="J19" s="206"/>
      <c r="K19" s="206"/>
      <c r="L19" s="206"/>
      <c r="M19" s="206"/>
      <c r="N19" s="206"/>
      <c r="O19" s="206"/>
      <c r="P19" s="207"/>
      <c r="Q19" s="32" t="s">
        <v>24</v>
      </c>
    </row>
    <row r="20" spans="1:17" ht="24" customHeight="1" x14ac:dyDescent="0.3">
      <c r="A20" s="197" t="s">
        <v>8</v>
      </c>
      <c r="B20" s="197"/>
      <c r="C20" s="197"/>
      <c r="D20" s="197"/>
      <c r="E20" s="33" t="s">
        <v>12</v>
      </c>
      <c r="F20" s="33" t="s">
        <v>13</v>
      </c>
      <c r="G20" s="33" t="s">
        <v>14</v>
      </c>
      <c r="H20" s="33" t="s">
        <v>15</v>
      </c>
      <c r="I20" s="33" t="s">
        <v>16</v>
      </c>
      <c r="J20" s="33" t="s">
        <v>17</v>
      </c>
      <c r="K20" s="33" t="s">
        <v>18</v>
      </c>
      <c r="L20" s="33" t="s">
        <v>19</v>
      </c>
      <c r="M20" s="33" t="s">
        <v>20</v>
      </c>
      <c r="N20" s="33" t="s">
        <v>21</v>
      </c>
      <c r="O20" s="33" t="s">
        <v>22</v>
      </c>
      <c r="P20" s="33" t="s">
        <v>23</v>
      </c>
      <c r="Q20" s="5"/>
    </row>
    <row r="21" spans="1:17" ht="24" customHeight="1" x14ac:dyDescent="0.3">
      <c r="A21" s="197"/>
      <c r="B21" s="197"/>
      <c r="C21" s="197"/>
      <c r="D21" s="197"/>
      <c r="E21" s="45">
        <f>'入力(太陽光)'!E20+'入力(風力)'!E20+'入力(水力)'!E20</f>
        <v>8568.5091320269457</v>
      </c>
      <c r="F21" s="45">
        <f>'入力(太陽光)'!F20+'入力(風力)'!F20+'入力(水力)'!F20</f>
        <v>7942.2562445539843</v>
      </c>
      <c r="G21" s="45">
        <f>'入力(太陽光)'!G20+'入力(風力)'!G20+'入力(水力)'!G20</f>
        <v>5956.0248833939304</v>
      </c>
      <c r="H21" s="45">
        <f>'入力(太陽光)'!H20+'入力(風力)'!H20+'入力(水力)'!H20</f>
        <v>5617.2004769177347</v>
      </c>
      <c r="I21" s="45">
        <f>'入力(太陽光)'!I20+'入力(風力)'!I20+'入力(水力)'!I20</f>
        <v>5063.5069608058666</v>
      </c>
      <c r="J21" s="45">
        <f>'入力(太陽光)'!J20+'入力(風力)'!J20+'入力(水力)'!J20</f>
        <v>4909.6654806768229</v>
      </c>
      <c r="K21" s="45">
        <f>'入力(太陽光)'!K20+'入力(風力)'!K20+'入力(水力)'!K20</f>
        <v>4424.8341280224658</v>
      </c>
      <c r="L21" s="45">
        <f>'入力(太陽光)'!L20+'入力(風力)'!L20+'入力(水力)'!L20</f>
        <v>5900.028047793121</v>
      </c>
      <c r="M21" s="45">
        <f>'入力(太陽光)'!M20+'入力(風力)'!M20+'入力(水力)'!M20</f>
        <v>7102.6427578812109</v>
      </c>
      <c r="N21" s="45">
        <f>'入力(太陽光)'!N20+'入力(風力)'!N20+'入力(水力)'!N20</f>
        <v>6462.7677531951649</v>
      </c>
      <c r="O21" s="45">
        <f>'入力(太陽光)'!O20+'入力(風力)'!O20+'入力(水力)'!O20</f>
        <v>6638.5700225182809</v>
      </c>
      <c r="P21" s="45">
        <f>'入力(太陽光)'!P20+'入力(風力)'!P20+'入力(水力)'!P20</f>
        <v>7222.0628614696516</v>
      </c>
      <c r="Q21" s="32" t="s">
        <v>24</v>
      </c>
    </row>
    <row r="22" spans="1:17" ht="24" customHeight="1" x14ac:dyDescent="0.3">
      <c r="A22" s="197" t="s">
        <v>9</v>
      </c>
      <c r="B22" s="197"/>
      <c r="C22" s="197"/>
      <c r="D22" s="197"/>
      <c r="E22" s="215">
        <f>'入力(太陽光)'!E21+'入力(風力)'!E21+'入力(水力)'!E21</f>
        <v>7506</v>
      </c>
      <c r="F22" s="216"/>
      <c r="G22" s="216"/>
      <c r="H22" s="216"/>
      <c r="I22" s="216"/>
      <c r="J22" s="216"/>
      <c r="K22" s="216"/>
      <c r="L22" s="216"/>
      <c r="M22" s="216"/>
      <c r="N22" s="216"/>
      <c r="O22" s="216"/>
      <c r="P22" s="217"/>
      <c r="Q22" s="32" t="s">
        <v>24</v>
      </c>
    </row>
    <row r="23" spans="1:17" ht="24" customHeight="1" x14ac:dyDescent="0.3">
      <c r="A23" s="197" t="s">
        <v>10</v>
      </c>
      <c r="B23" s="197"/>
      <c r="C23" s="197"/>
      <c r="D23" s="197"/>
      <c r="E23" s="33" t="s">
        <v>12</v>
      </c>
      <c r="F23" s="33" t="s">
        <v>13</v>
      </c>
      <c r="G23" s="33" t="s">
        <v>14</v>
      </c>
      <c r="H23" s="33" t="s">
        <v>15</v>
      </c>
      <c r="I23" s="33" t="s">
        <v>16</v>
      </c>
      <c r="J23" s="33" t="s">
        <v>17</v>
      </c>
      <c r="K23" s="33" t="s">
        <v>18</v>
      </c>
      <c r="L23" s="33" t="s">
        <v>19</v>
      </c>
      <c r="M23" s="33" t="s">
        <v>20</v>
      </c>
      <c r="N23" s="33" t="s">
        <v>21</v>
      </c>
      <c r="O23" s="33" t="s">
        <v>22</v>
      </c>
      <c r="P23" s="33" t="s">
        <v>23</v>
      </c>
      <c r="Q23" s="5"/>
    </row>
    <row r="24" spans="1:17" ht="24" customHeight="1" x14ac:dyDescent="0.3">
      <c r="A24" s="197"/>
      <c r="B24" s="197"/>
      <c r="C24" s="197"/>
      <c r="D24" s="197"/>
      <c r="E24" s="45">
        <f>'入力(太陽光)'!E23+'入力(風力)'!E23+'入力(水力)'!E23</f>
        <v>2000</v>
      </c>
      <c r="F24" s="45">
        <f>'入力(太陽光)'!F23+'入力(風力)'!F23+'入力(水力)'!F23</f>
        <v>2000</v>
      </c>
      <c r="G24" s="45">
        <f>'入力(太陽光)'!G23+'入力(風力)'!G23+'入力(水力)'!G23</f>
        <v>2000</v>
      </c>
      <c r="H24" s="45">
        <f>'入力(太陽光)'!H23+'入力(風力)'!H23+'入力(水力)'!H23</f>
        <v>2000</v>
      </c>
      <c r="I24" s="45">
        <f>'入力(太陽光)'!I23+'入力(風力)'!I23+'入力(水力)'!I23</f>
        <v>2000</v>
      </c>
      <c r="J24" s="45">
        <f>'入力(太陽光)'!J23+'入力(風力)'!J23+'入力(水力)'!J23</f>
        <v>2000</v>
      </c>
      <c r="K24" s="45">
        <f>'入力(太陽光)'!K23+'入力(風力)'!K23+'入力(水力)'!K23</f>
        <v>2000</v>
      </c>
      <c r="L24" s="45">
        <f>'入力(太陽光)'!L23+'入力(風力)'!L23+'入力(水力)'!L23</f>
        <v>2000</v>
      </c>
      <c r="M24" s="45">
        <f>'入力(太陽光)'!M23+'入力(風力)'!M23+'入力(水力)'!M23</f>
        <v>2000</v>
      </c>
      <c r="N24" s="45">
        <f>'入力(太陽光)'!N23+'入力(風力)'!N23+'入力(水力)'!N23</f>
        <v>2000</v>
      </c>
      <c r="O24" s="45">
        <f>'入力(太陽光)'!O23+'入力(風力)'!O23+'入力(水力)'!O23</f>
        <v>2000</v>
      </c>
      <c r="P24" s="45">
        <f>'入力(太陽光)'!P23+'入力(風力)'!P23+'入力(水力)'!P23</f>
        <v>2000</v>
      </c>
      <c r="Q24" s="32" t="s">
        <v>24</v>
      </c>
    </row>
    <row r="25" spans="1:17" ht="24" customHeight="1" x14ac:dyDescent="0.3">
      <c r="A25" s="197" t="s">
        <v>92</v>
      </c>
      <c r="B25" s="197"/>
      <c r="C25" s="197"/>
      <c r="D25" s="197"/>
      <c r="E25" s="55" t="s">
        <v>12</v>
      </c>
      <c r="F25" s="55" t="s">
        <v>13</v>
      </c>
      <c r="G25" s="55" t="s">
        <v>14</v>
      </c>
      <c r="H25" s="55" t="s">
        <v>15</v>
      </c>
      <c r="I25" s="55" t="s">
        <v>16</v>
      </c>
      <c r="J25" s="55" t="s">
        <v>17</v>
      </c>
      <c r="K25" s="55" t="s">
        <v>18</v>
      </c>
      <c r="L25" s="55" t="s">
        <v>19</v>
      </c>
      <c r="M25" s="55" t="s">
        <v>20</v>
      </c>
      <c r="N25" s="55" t="s">
        <v>21</v>
      </c>
      <c r="O25" s="55" t="s">
        <v>22</v>
      </c>
      <c r="P25" s="55" t="s">
        <v>23</v>
      </c>
      <c r="Q25" s="5"/>
    </row>
    <row r="26" spans="1:17" ht="24" customHeight="1" x14ac:dyDescent="0.3">
      <c r="A26" s="197"/>
      <c r="B26" s="197"/>
      <c r="C26" s="197"/>
      <c r="D26" s="197"/>
      <c r="E26" s="45">
        <f>'入力(太陽光)'!E25+'入力(風力)'!E25+'入力(水力)'!E25</f>
        <v>56</v>
      </c>
      <c r="F26" s="45">
        <f>'入力(太陽光)'!F25+'入力(風力)'!F25+'入力(水力)'!F25</f>
        <v>333</v>
      </c>
      <c r="G26" s="45">
        <f>'入力(太陽光)'!G25+'入力(風力)'!G25+'入力(水力)'!G25</f>
        <v>393</v>
      </c>
      <c r="H26" s="45">
        <f>'入力(太陽光)'!H25+'入力(風力)'!H25+'入力(水力)'!H25</f>
        <v>398</v>
      </c>
      <c r="I26" s="45">
        <f>'入力(太陽光)'!I25+'入力(風力)'!I25+'入力(水力)'!I25</f>
        <v>488</v>
      </c>
      <c r="J26" s="45">
        <f>'入力(太陽光)'!J25+'入力(風力)'!J25+'入力(水力)'!J25</f>
        <v>305</v>
      </c>
      <c r="K26" s="45">
        <f>'入力(太陽光)'!K25+'入力(風力)'!K25+'入力(水力)'!K25</f>
        <v>213</v>
      </c>
      <c r="L26" s="45">
        <f>'入力(太陽光)'!L25+'入力(風力)'!L25+'入力(水力)'!L25</f>
        <v>24</v>
      </c>
      <c r="M26" s="45">
        <f>'入力(太陽光)'!M25+'入力(風力)'!M25+'入力(水力)'!M25</f>
        <v>29</v>
      </c>
      <c r="N26" s="45">
        <f>'入力(太陽光)'!N25+'入力(風力)'!N25+'入力(水力)'!N25</f>
        <v>73</v>
      </c>
      <c r="O26" s="45">
        <f>'入力(太陽光)'!O25+'入力(風力)'!O25+'入力(水力)'!O25</f>
        <v>30</v>
      </c>
      <c r="P26" s="45">
        <f>'入力(太陽光)'!P25+'入力(風力)'!P25+'入力(水力)'!P25</f>
        <v>42</v>
      </c>
      <c r="Q26" s="32" t="s">
        <v>24</v>
      </c>
    </row>
    <row r="27" spans="1:17" ht="24" customHeight="1" x14ac:dyDescent="0.3">
      <c r="A27" s="197" t="s">
        <v>11</v>
      </c>
      <c r="B27" s="197"/>
      <c r="C27" s="197"/>
      <c r="D27" s="197"/>
      <c r="E27" s="212">
        <f>'入力(太陽光)'!E26+'入力(風力)'!E26+'入力(水力)'!E26</f>
        <v>236</v>
      </c>
      <c r="F27" s="213"/>
      <c r="G27" s="213"/>
      <c r="H27" s="213"/>
      <c r="I27" s="213"/>
      <c r="J27" s="213"/>
      <c r="K27" s="213"/>
      <c r="L27" s="213"/>
      <c r="M27" s="213"/>
      <c r="N27" s="213"/>
      <c r="O27" s="213"/>
      <c r="P27" s="214"/>
      <c r="Q27" s="32" t="s">
        <v>24</v>
      </c>
    </row>
    <row r="28" spans="1:17" x14ac:dyDescent="0.3">
      <c r="A28" s="1" t="s">
        <v>26</v>
      </c>
    </row>
    <row r="29" spans="1:17" x14ac:dyDescent="0.3">
      <c r="A29" s="1" t="s">
        <v>119</v>
      </c>
    </row>
    <row r="30" spans="1:17" x14ac:dyDescent="0.3">
      <c r="B30" s="1" t="s">
        <v>125</v>
      </c>
    </row>
    <row r="31" spans="1:17" x14ac:dyDescent="0.3">
      <c r="B31" s="1" t="s">
        <v>72</v>
      </c>
    </row>
    <row r="32" spans="1:17" x14ac:dyDescent="0.3">
      <c r="B32" s="46" t="s">
        <v>71</v>
      </c>
    </row>
    <row r="33" spans="1:2" x14ac:dyDescent="0.3">
      <c r="B33" s="1" t="s">
        <v>67</v>
      </c>
    </row>
    <row r="34" spans="1:2" x14ac:dyDescent="0.3">
      <c r="B34" s="46" t="s">
        <v>120</v>
      </c>
    </row>
    <row r="35" spans="1:2" x14ac:dyDescent="0.3">
      <c r="B35" s="1" t="s">
        <v>64</v>
      </c>
    </row>
    <row r="37" spans="1:2" x14ac:dyDescent="0.3">
      <c r="A37" s="1" t="s">
        <v>123</v>
      </c>
    </row>
    <row r="38" spans="1:2" x14ac:dyDescent="0.3">
      <c r="B38" s="1" t="s">
        <v>118</v>
      </c>
    </row>
    <row r="39" spans="1:2" x14ac:dyDescent="0.3">
      <c r="B39" s="1" t="s">
        <v>127</v>
      </c>
    </row>
    <row r="40" spans="1:2" x14ac:dyDescent="0.3">
      <c r="B40" s="1" t="s">
        <v>116</v>
      </c>
    </row>
  </sheetData>
  <dataConsolidate/>
  <mergeCells count="27">
    <mergeCell ref="A27:D27"/>
    <mergeCell ref="E27:P27"/>
    <mergeCell ref="E16:P16"/>
    <mergeCell ref="A19:D19"/>
    <mergeCell ref="E19:P19"/>
    <mergeCell ref="A20:D21"/>
    <mergeCell ref="A22:D22"/>
    <mergeCell ref="E22:P22"/>
    <mergeCell ref="A23:D24"/>
    <mergeCell ref="A16:D16"/>
    <mergeCell ref="A25:D26"/>
    <mergeCell ref="E13:P13"/>
    <mergeCell ref="A17:D17"/>
    <mergeCell ref="E17:P17"/>
    <mergeCell ref="A18:D18"/>
    <mergeCell ref="E18:P18"/>
    <mergeCell ref="A13:D13"/>
    <mergeCell ref="A14:D14"/>
    <mergeCell ref="E14:P14"/>
    <mergeCell ref="A15:D15"/>
    <mergeCell ref="E15:P15"/>
    <mergeCell ref="A2:B2"/>
    <mergeCell ref="A4:Q4"/>
    <mergeCell ref="A6:Q6"/>
    <mergeCell ref="A12:D12"/>
    <mergeCell ref="E12:P12"/>
    <mergeCell ref="M11:Q11"/>
  </mergeCells>
  <phoneticPr fontId="2"/>
  <conditionalFormatting sqref="E27:P27">
    <cfRule type="cellIs" dxfId="14" priority="1" operator="lessThan">
      <formula>1000</formula>
    </cfRule>
    <cfRule type="cellIs" dxfId="13" priority="4" operator="greaterThan">
      <formula>$E$22</formula>
    </cfRule>
  </conditionalFormatting>
  <conditionalFormatting sqref="E22:P22">
    <cfRule type="cellIs" dxfId="12" priority="3" operator="lessThan">
      <formula>1000</formula>
    </cfRule>
  </conditionalFormatting>
  <dataValidations count="2">
    <dataValidation type="list" allowBlank="1" showInputMessage="1" showErrorMessage="1" sqref="E16:P16" xr:uid="{00000000-0002-0000-0400-000000000000}">
      <formula1>"北海道,東北,東京,中部,北陸,関西,中国,四国,九州"</formula1>
    </dataValidation>
    <dataValidation type="list" allowBlank="1" showInputMessage="1" showErrorMessage="1" sqref="E14:P14" xr:uid="{00000000-0002-0000-0400-000001000000}">
      <formula1>"変動電源（単独）,変動電源（アグリゲート）"</formula1>
    </dataValidation>
  </dataValidations>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Z43"/>
  <sheetViews>
    <sheetView showGridLines="0" topLeftCell="A9" zoomScale="85" zoomScaleNormal="85" workbookViewId="0">
      <selection activeCell="D21" sqref="D21"/>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2" t="s">
        <v>81</v>
      </c>
      <c r="B1" s="52"/>
      <c r="C1" s="52"/>
      <c r="D1" s="52"/>
      <c r="E1" s="52"/>
      <c r="F1" s="53" t="s">
        <v>83</v>
      </c>
      <c r="G1" s="53"/>
      <c r="H1" s="53"/>
      <c r="I1" s="54" t="s">
        <v>82</v>
      </c>
    </row>
    <row r="2" spans="1:17" ht="16.2" x14ac:dyDescent="0.3">
      <c r="A2" s="194" t="s">
        <v>0</v>
      </c>
      <c r="B2" s="195"/>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196" t="s">
        <v>117</v>
      </c>
      <c r="B4" s="196"/>
      <c r="C4" s="196"/>
      <c r="D4" s="196"/>
      <c r="E4" s="196"/>
      <c r="F4" s="196"/>
      <c r="G4" s="196"/>
      <c r="H4" s="196"/>
      <c r="I4" s="196"/>
      <c r="J4" s="196"/>
      <c r="K4" s="196"/>
      <c r="L4" s="196"/>
      <c r="M4" s="196"/>
      <c r="N4" s="196"/>
      <c r="O4" s="196"/>
      <c r="P4" s="196"/>
      <c r="Q4" s="196"/>
    </row>
    <row r="5" spans="1:17" ht="16.2" x14ac:dyDescent="0.3">
      <c r="A5" s="7"/>
      <c r="B5" s="7"/>
      <c r="C5" s="7"/>
      <c r="D5" s="7"/>
      <c r="E5" s="7"/>
      <c r="F5" s="7"/>
      <c r="G5" s="7"/>
      <c r="H5" s="7"/>
      <c r="I5" s="7"/>
      <c r="J5" s="7"/>
      <c r="K5" s="7"/>
      <c r="L5" s="7"/>
      <c r="M5" s="7"/>
      <c r="N5" s="7"/>
      <c r="O5" s="7"/>
      <c r="P5" s="7"/>
      <c r="Q5" s="7"/>
    </row>
    <row r="6" spans="1:17" ht="16.2" x14ac:dyDescent="0.3">
      <c r="A6" s="196" t="s">
        <v>124</v>
      </c>
      <c r="B6" s="196"/>
      <c r="C6" s="196"/>
      <c r="D6" s="196"/>
      <c r="E6" s="196"/>
      <c r="F6" s="196"/>
      <c r="G6" s="196"/>
      <c r="H6" s="196"/>
      <c r="I6" s="196"/>
      <c r="J6" s="196"/>
      <c r="K6" s="196"/>
      <c r="L6" s="196"/>
      <c r="M6" s="196"/>
      <c r="N6" s="196"/>
      <c r="O6" s="196"/>
      <c r="P6" s="196"/>
      <c r="Q6" s="196"/>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227" t="str">
        <f>合計!M11</f>
        <v>&lt;会社名&gt;</v>
      </c>
      <c r="N8" s="227"/>
      <c r="O8" s="227"/>
      <c r="P8" s="227"/>
      <c r="Q8" s="227"/>
    </row>
    <row r="9" spans="1:17" ht="24" customHeight="1" x14ac:dyDescent="0.3">
      <c r="A9" s="197" t="s">
        <v>1</v>
      </c>
      <c r="B9" s="197"/>
      <c r="C9" s="197"/>
      <c r="D9" s="197"/>
      <c r="E9" s="198" t="s">
        <v>25</v>
      </c>
      <c r="F9" s="199"/>
      <c r="G9" s="199"/>
      <c r="H9" s="199"/>
      <c r="I9" s="199"/>
      <c r="J9" s="199"/>
      <c r="K9" s="199"/>
      <c r="L9" s="199"/>
      <c r="M9" s="199"/>
      <c r="N9" s="199"/>
      <c r="O9" s="199"/>
      <c r="P9" s="200"/>
      <c r="Q9" s="6" t="s">
        <v>2</v>
      </c>
    </row>
    <row r="10" spans="1:17" ht="24" customHeight="1" x14ac:dyDescent="0.3">
      <c r="A10" s="197" t="s">
        <v>3</v>
      </c>
      <c r="B10" s="197"/>
      <c r="C10" s="197"/>
      <c r="D10" s="197"/>
      <c r="E10" s="218">
        <f>合計!E13</f>
        <v>0</v>
      </c>
      <c r="F10" s="219"/>
      <c r="G10" s="219"/>
      <c r="H10" s="219"/>
      <c r="I10" s="219"/>
      <c r="J10" s="219"/>
      <c r="K10" s="219"/>
      <c r="L10" s="219"/>
      <c r="M10" s="219"/>
      <c r="N10" s="219"/>
      <c r="O10" s="219"/>
      <c r="P10" s="220"/>
      <c r="Q10" s="5"/>
    </row>
    <row r="11" spans="1:17" ht="30" customHeight="1" x14ac:dyDescent="0.3">
      <c r="A11" s="208" t="s">
        <v>4</v>
      </c>
      <c r="B11" s="208"/>
      <c r="C11" s="208"/>
      <c r="D11" s="208"/>
      <c r="E11" s="145">
        <f>合計!E14</f>
        <v>0</v>
      </c>
      <c r="F11" s="146"/>
      <c r="G11" s="146"/>
      <c r="H11" s="146"/>
      <c r="I11" s="146"/>
      <c r="J11" s="146"/>
      <c r="K11" s="146"/>
      <c r="L11" s="146"/>
      <c r="M11" s="146"/>
      <c r="N11" s="146"/>
      <c r="O11" s="146"/>
      <c r="P11" s="147"/>
      <c r="Q11" s="5"/>
    </row>
    <row r="12" spans="1:17" ht="24" customHeight="1" x14ac:dyDescent="0.3">
      <c r="A12" s="197" t="s">
        <v>5</v>
      </c>
      <c r="B12" s="197"/>
      <c r="C12" s="197"/>
      <c r="D12" s="197"/>
      <c r="E12" s="145" t="s">
        <v>68</v>
      </c>
      <c r="F12" s="146"/>
      <c r="G12" s="146"/>
      <c r="H12" s="146"/>
      <c r="I12" s="146"/>
      <c r="J12" s="146"/>
      <c r="K12" s="146"/>
      <c r="L12" s="146"/>
      <c r="M12" s="146"/>
      <c r="N12" s="146"/>
      <c r="O12" s="146"/>
      <c r="P12" s="147"/>
      <c r="Q12" s="5"/>
    </row>
    <row r="13" spans="1:17" ht="24" customHeight="1" x14ac:dyDescent="0.3">
      <c r="A13" s="197" t="s">
        <v>6</v>
      </c>
      <c r="B13" s="197"/>
      <c r="C13" s="197"/>
      <c r="D13" s="197"/>
      <c r="E13" s="145" t="str">
        <f>合計!E16</f>
        <v>東北</v>
      </c>
      <c r="F13" s="146"/>
      <c r="G13" s="146"/>
      <c r="H13" s="146"/>
      <c r="I13" s="146"/>
      <c r="J13" s="146"/>
      <c r="K13" s="146"/>
      <c r="L13" s="146"/>
      <c r="M13" s="146"/>
      <c r="N13" s="146"/>
      <c r="O13" s="146"/>
      <c r="P13" s="147"/>
      <c r="Q13" s="5"/>
    </row>
    <row r="14" spans="1:17" ht="24" customHeight="1" x14ac:dyDescent="0.3">
      <c r="A14" s="197" t="s">
        <v>7</v>
      </c>
      <c r="B14" s="197"/>
      <c r="C14" s="197"/>
      <c r="D14" s="197"/>
      <c r="E14" s="221">
        <v>2000</v>
      </c>
      <c r="F14" s="222"/>
      <c r="G14" s="222"/>
      <c r="H14" s="222"/>
      <c r="I14" s="222"/>
      <c r="J14" s="222"/>
      <c r="K14" s="222"/>
      <c r="L14" s="222"/>
      <c r="M14" s="222"/>
      <c r="N14" s="222"/>
      <c r="O14" s="222"/>
      <c r="P14" s="223"/>
      <c r="Q14" s="3" t="s">
        <v>24</v>
      </c>
    </row>
    <row r="15" spans="1:17" ht="24" customHeight="1" x14ac:dyDescent="0.3">
      <c r="A15" s="197" t="s">
        <v>42</v>
      </c>
      <c r="B15" s="197"/>
      <c r="C15" s="197"/>
      <c r="D15" s="197"/>
      <c r="E15" s="221">
        <v>2000</v>
      </c>
      <c r="F15" s="222"/>
      <c r="G15" s="222"/>
      <c r="H15" s="222"/>
      <c r="I15" s="222"/>
      <c r="J15" s="222"/>
      <c r="K15" s="222"/>
      <c r="L15" s="222"/>
      <c r="M15" s="222"/>
      <c r="N15" s="222"/>
      <c r="O15" s="222"/>
      <c r="P15" s="223"/>
      <c r="Q15" s="4" t="s">
        <v>24</v>
      </c>
    </row>
    <row r="16" spans="1:17" ht="24" customHeight="1" x14ac:dyDescent="0.3">
      <c r="A16" s="197" t="s">
        <v>96</v>
      </c>
      <c r="B16" s="197"/>
      <c r="C16" s="197"/>
      <c r="D16" s="197"/>
      <c r="E16" s="224">
        <f>'計算用(太陽光)'!B101</f>
        <v>0.11800461422533927</v>
      </c>
      <c r="F16" s="225"/>
      <c r="G16" s="225"/>
      <c r="H16" s="225"/>
      <c r="I16" s="225"/>
      <c r="J16" s="225"/>
      <c r="K16" s="225"/>
      <c r="L16" s="225"/>
      <c r="M16" s="225"/>
      <c r="N16" s="225"/>
      <c r="O16" s="225"/>
      <c r="P16" s="226"/>
      <c r="Q16" s="4" t="s">
        <v>97</v>
      </c>
    </row>
    <row r="17" spans="1:26" ht="24" customHeight="1" x14ac:dyDescent="0.3">
      <c r="A17" s="197" t="s">
        <v>95</v>
      </c>
      <c r="B17" s="197"/>
      <c r="C17" s="197"/>
      <c r="D17" s="197"/>
      <c r="E17" s="6" t="s">
        <v>12</v>
      </c>
      <c r="F17" s="6" t="s">
        <v>13</v>
      </c>
      <c r="G17" s="6" t="s">
        <v>14</v>
      </c>
      <c r="H17" s="6" t="s">
        <v>15</v>
      </c>
      <c r="I17" s="6" t="s">
        <v>16</v>
      </c>
      <c r="J17" s="6" t="s">
        <v>17</v>
      </c>
      <c r="K17" s="6" t="s">
        <v>18</v>
      </c>
      <c r="L17" s="6" t="s">
        <v>19</v>
      </c>
      <c r="M17" s="6" t="s">
        <v>20</v>
      </c>
      <c r="N17" s="6" t="s">
        <v>21</v>
      </c>
      <c r="O17" s="6" t="s">
        <v>22</v>
      </c>
      <c r="P17" s="6" t="s">
        <v>23</v>
      </c>
      <c r="Q17" s="5"/>
    </row>
    <row r="18" spans="1:26" ht="24" customHeight="1" x14ac:dyDescent="0.3">
      <c r="A18" s="197"/>
      <c r="B18" s="197"/>
      <c r="C18" s="197"/>
      <c r="D18" s="197"/>
      <c r="E18" s="58">
        <f>'計算用(太陽光)'!N24</f>
        <v>2.8181549429821033E-2</v>
      </c>
      <c r="F18" s="58">
        <f>'計算用(太陽光)'!N25</f>
        <v>0.16656764123326587</v>
      </c>
      <c r="G18" s="58">
        <f>'計算用(太陽光)'!N26</f>
        <v>0.19630802157814731</v>
      </c>
      <c r="H18" s="58">
        <f>'計算用(太陽光)'!N27</f>
        <v>0.19878220570745336</v>
      </c>
      <c r="I18" s="58">
        <f>'計算用(太陽光)'!N28</f>
        <v>0.24381754091344321</v>
      </c>
      <c r="J18" s="58">
        <f>'計算用(太陽光)'!N29</f>
        <v>0.15252464723086462</v>
      </c>
      <c r="K18" s="58">
        <f>'計算用(太陽光)'!N30</f>
        <v>0.10659583081698802</v>
      </c>
      <c r="L18" s="58">
        <f>'計算用(太陽光)'!N31</f>
        <v>1.2028013009937092E-2</v>
      </c>
      <c r="M18" s="58">
        <f>'計算用(太陽光)'!N32</f>
        <v>1.4579331553998525E-2</v>
      </c>
      <c r="N18" s="58">
        <f>'計算用(太陽光)'!N33</f>
        <v>3.6399882618509419E-2</v>
      </c>
      <c r="O18" s="58">
        <f>'計算用(太陽光)'!N34</f>
        <v>1.4948091780204021E-2</v>
      </c>
      <c r="P18" s="58">
        <f>'計算用(太陽光)'!N35</f>
        <v>2.1113847670920782E-2</v>
      </c>
      <c r="Q18" s="3" t="s">
        <v>97</v>
      </c>
    </row>
    <row r="19" spans="1:26" ht="24" customHeight="1" x14ac:dyDescent="0.3">
      <c r="A19" s="197" t="s">
        <v>8</v>
      </c>
      <c r="B19" s="197"/>
      <c r="C19" s="197"/>
      <c r="D19" s="197"/>
      <c r="E19" s="57" t="s">
        <v>12</v>
      </c>
      <c r="F19" s="57" t="s">
        <v>13</v>
      </c>
      <c r="G19" s="57" t="s">
        <v>14</v>
      </c>
      <c r="H19" s="57" t="s">
        <v>15</v>
      </c>
      <c r="I19" s="57" t="s">
        <v>16</v>
      </c>
      <c r="J19" s="57" t="s">
        <v>17</v>
      </c>
      <c r="K19" s="57" t="s">
        <v>18</v>
      </c>
      <c r="L19" s="57" t="s">
        <v>19</v>
      </c>
      <c r="M19" s="57" t="s">
        <v>20</v>
      </c>
      <c r="N19" s="57" t="s">
        <v>21</v>
      </c>
      <c r="O19" s="57" t="s">
        <v>22</v>
      </c>
      <c r="P19" s="57" t="s">
        <v>23</v>
      </c>
      <c r="Q19" s="5"/>
    </row>
    <row r="20" spans="1:26" ht="24" customHeight="1" x14ac:dyDescent="0.3">
      <c r="A20" s="197"/>
      <c r="B20" s="197"/>
      <c r="C20" s="197"/>
      <c r="D20" s="197"/>
      <c r="E20" s="45">
        <f>'計算用(太陽光)'!N38</f>
        <v>56.363098859642065</v>
      </c>
      <c r="F20" s="45">
        <f>'計算用(太陽光)'!N39</f>
        <v>333.13528246653175</v>
      </c>
      <c r="G20" s="45">
        <f>'計算用(太陽光)'!N40</f>
        <v>392.61604315629461</v>
      </c>
      <c r="H20" s="45">
        <f>'計算用(太陽光)'!N41</f>
        <v>397.56441141490671</v>
      </c>
      <c r="I20" s="45">
        <f>'計算用(太陽光)'!N42</f>
        <v>487.63508182688639</v>
      </c>
      <c r="J20" s="45">
        <f>'計算用(太陽光)'!N43</f>
        <v>305.04929446172923</v>
      </c>
      <c r="K20" s="45">
        <f>'計算用(太陽光)'!N44</f>
        <v>213.19166163397605</v>
      </c>
      <c r="L20" s="45">
        <f>'計算用(太陽光)'!N45</f>
        <v>24.056026019874185</v>
      </c>
      <c r="M20" s="45">
        <f>'計算用(太陽光)'!N46</f>
        <v>29.15866310799705</v>
      </c>
      <c r="N20" s="45">
        <f>'計算用(太陽光)'!N47</f>
        <v>72.799765237018832</v>
      </c>
      <c r="O20" s="45">
        <f>'計算用(太陽光)'!N48</f>
        <v>29.896183560408044</v>
      </c>
      <c r="P20" s="45">
        <f>'計算用(太陽光)'!N49</f>
        <v>42.227695341841567</v>
      </c>
      <c r="Q20" s="32" t="s">
        <v>24</v>
      </c>
    </row>
    <row r="21" spans="1:26" ht="24" customHeight="1" x14ac:dyDescent="0.3">
      <c r="A21" s="197" t="s">
        <v>9</v>
      </c>
      <c r="B21" s="197"/>
      <c r="C21" s="197"/>
      <c r="D21" s="197"/>
      <c r="E21" s="215">
        <f>ROUND('計算用(太陽光)'!B99,0)</f>
        <v>236</v>
      </c>
      <c r="F21" s="216"/>
      <c r="G21" s="216"/>
      <c r="H21" s="216"/>
      <c r="I21" s="216"/>
      <c r="J21" s="216"/>
      <c r="K21" s="216"/>
      <c r="L21" s="216"/>
      <c r="M21" s="216"/>
      <c r="N21" s="216"/>
      <c r="O21" s="216"/>
      <c r="P21" s="217"/>
      <c r="Q21" s="3" t="s">
        <v>24</v>
      </c>
    </row>
    <row r="22" spans="1:26" ht="24" customHeight="1" x14ac:dyDescent="0.3">
      <c r="A22" s="197" t="s">
        <v>10</v>
      </c>
      <c r="B22" s="197"/>
      <c r="C22" s="197"/>
      <c r="D22" s="197"/>
      <c r="E22" s="6" t="s">
        <v>12</v>
      </c>
      <c r="F22" s="6" t="s">
        <v>13</v>
      </c>
      <c r="G22" s="6" t="s">
        <v>14</v>
      </c>
      <c r="H22" s="6" t="s">
        <v>15</v>
      </c>
      <c r="I22" s="6" t="s">
        <v>16</v>
      </c>
      <c r="J22" s="6" t="s">
        <v>17</v>
      </c>
      <c r="K22" s="6" t="s">
        <v>18</v>
      </c>
      <c r="L22" s="6" t="s">
        <v>19</v>
      </c>
      <c r="M22" s="6" t="s">
        <v>20</v>
      </c>
      <c r="N22" s="6" t="s">
        <v>21</v>
      </c>
      <c r="O22" s="6" t="s">
        <v>22</v>
      </c>
      <c r="P22" s="6" t="s">
        <v>23</v>
      </c>
      <c r="Q22" s="5"/>
    </row>
    <row r="23" spans="1:26" ht="24" customHeight="1" x14ac:dyDescent="0.3">
      <c r="A23" s="197"/>
      <c r="B23" s="197"/>
      <c r="C23" s="197"/>
      <c r="D23" s="197"/>
      <c r="E23" s="73">
        <v>2000</v>
      </c>
      <c r="F23" s="73">
        <v>2000</v>
      </c>
      <c r="G23" s="73">
        <v>2000</v>
      </c>
      <c r="H23" s="73">
        <v>2000</v>
      </c>
      <c r="I23" s="73">
        <v>2000</v>
      </c>
      <c r="J23" s="73">
        <v>2000</v>
      </c>
      <c r="K23" s="73">
        <v>2000</v>
      </c>
      <c r="L23" s="73">
        <v>2000</v>
      </c>
      <c r="M23" s="73">
        <v>2000</v>
      </c>
      <c r="N23" s="73">
        <v>2000</v>
      </c>
      <c r="O23" s="73">
        <v>2000</v>
      </c>
      <c r="P23" s="73">
        <v>2000</v>
      </c>
      <c r="Q23" s="3" t="s">
        <v>24</v>
      </c>
    </row>
    <row r="24" spans="1:26" ht="24" customHeight="1" x14ac:dyDescent="0.3">
      <c r="A24" s="208" t="s">
        <v>98</v>
      </c>
      <c r="B24" s="197"/>
      <c r="C24" s="197"/>
      <c r="D24" s="197"/>
      <c r="E24" s="55" t="s">
        <v>12</v>
      </c>
      <c r="F24" s="55" t="s">
        <v>13</v>
      </c>
      <c r="G24" s="55" t="s">
        <v>14</v>
      </c>
      <c r="H24" s="55" t="s">
        <v>15</v>
      </c>
      <c r="I24" s="55" t="s">
        <v>16</v>
      </c>
      <c r="J24" s="55" t="s">
        <v>17</v>
      </c>
      <c r="K24" s="55" t="s">
        <v>18</v>
      </c>
      <c r="L24" s="55" t="s">
        <v>19</v>
      </c>
      <c r="M24" s="55" t="s">
        <v>20</v>
      </c>
      <c r="N24" s="55" t="s">
        <v>21</v>
      </c>
      <c r="O24" s="55" t="s">
        <v>22</v>
      </c>
      <c r="P24" s="55" t="s">
        <v>23</v>
      </c>
      <c r="Q24" s="5"/>
      <c r="Z24" s="56"/>
    </row>
    <row r="25" spans="1:26" ht="24" customHeight="1" x14ac:dyDescent="0.3">
      <c r="A25" s="197"/>
      <c r="B25" s="197"/>
      <c r="C25" s="197"/>
      <c r="D25" s="197"/>
      <c r="E25" s="45">
        <f>ROUND('計算用(太陽光)'!AD38,0)</f>
        <v>56</v>
      </c>
      <c r="F25" s="45">
        <f>ROUND('計算用(太陽光)'!AD39,0)</f>
        <v>333</v>
      </c>
      <c r="G25" s="45">
        <f>ROUND('計算用(太陽光)'!AD40,0)</f>
        <v>393</v>
      </c>
      <c r="H25" s="45">
        <f>ROUND('計算用(太陽光)'!AD41,0)</f>
        <v>398</v>
      </c>
      <c r="I25" s="45">
        <f>ROUND('計算用(太陽光)'!AD42,0)</f>
        <v>488</v>
      </c>
      <c r="J25" s="45">
        <f>ROUND('計算用(太陽光)'!AD43,0)</f>
        <v>305</v>
      </c>
      <c r="K25" s="45">
        <f>ROUND('計算用(太陽光)'!AD44,0)</f>
        <v>213</v>
      </c>
      <c r="L25" s="45">
        <f>ROUND('計算用(太陽光)'!AD45,0)</f>
        <v>24</v>
      </c>
      <c r="M25" s="45">
        <f>ROUND('計算用(太陽光)'!AD46,0)</f>
        <v>29</v>
      </c>
      <c r="N25" s="45">
        <f>ROUND('計算用(太陽光)'!AD47,0)</f>
        <v>73</v>
      </c>
      <c r="O25" s="45">
        <f>ROUND('計算用(太陽光)'!AD48,0)</f>
        <v>30</v>
      </c>
      <c r="P25" s="45">
        <f>ROUND('計算用(太陽光)'!AD49,0)</f>
        <v>42</v>
      </c>
      <c r="Q25" s="32" t="s">
        <v>24</v>
      </c>
      <c r="Z25" s="56"/>
    </row>
    <row r="26" spans="1:26" ht="24" customHeight="1" x14ac:dyDescent="0.3">
      <c r="A26" s="197" t="s">
        <v>11</v>
      </c>
      <c r="B26" s="197"/>
      <c r="C26" s="197"/>
      <c r="D26" s="197"/>
      <c r="E26" s="212">
        <f>ROUND('計算用(太陽光)'!R99,0)</f>
        <v>236</v>
      </c>
      <c r="F26" s="213"/>
      <c r="G26" s="213"/>
      <c r="H26" s="213"/>
      <c r="I26" s="213"/>
      <c r="J26" s="213"/>
      <c r="K26" s="213"/>
      <c r="L26" s="213"/>
      <c r="M26" s="213"/>
      <c r="N26" s="213"/>
      <c r="O26" s="213"/>
      <c r="P26" s="214"/>
      <c r="Q26" s="3" t="s">
        <v>24</v>
      </c>
    </row>
    <row r="27" spans="1:26" x14ac:dyDescent="0.3">
      <c r="A27" s="1" t="s">
        <v>26</v>
      </c>
    </row>
    <row r="28" spans="1:26" x14ac:dyDescent="0.3">
      <c r="A28" s="1" t="s">
        <v>119</v>
      </c>
    </row>
    <row r="29" spans="1:26" x14ac:dyDescent="0.3">
      <c r="B29" s="46" t="s">
        <v>86</v>
      </c>
    </row>
    <row r="30" spans="1:26" x14ac:dyDescent="0.3">
      <c r="B30" s="46" t="s">
        <v>73</v>
      </c>
    </row>
    <row r="31" spans="1:26" x14ac:dyDescent="0.3">
      <c r="B31" s="46" t="s">
        <v>74</v>
      </c>
    </row>
    <row r="32" spans="1:26" x14ac:dyDescent="0.3">
      <c r="B32" s="46" t="s">
        <v>84</v>
      </c>
    </row>
    <row r="33" spans="1:2" x14ac:dyDescent="0.3">
      <c r="B33" s="46" t="s">
        <v>75</v>
      </c>
    </row>
    <row r="34" spans="1:2" x14ac:dyDescent="0.3">
      <c r="B34" s="46" t="s">
        <v>76</v>
      </c>
    </row>
    <row r="35" spans="1:2" x14ac:dyDescent="0.3">
      <c r="B35" s="1" t="s">
        <v>66</v>
      </c>
    </row>
    <row r="36" spans="1:2" x14ac:dyDescent="0.3">
      <c r="B36" s="1" t="s">
        <v>113</v>
      </c>
    </row>
    <row r="37" spans="1:2" x14ac:dyDescent="0.3">
      <c r="B37" s="46" t="s">
        <v>90</v>
      </c>
    </row>
    <row r="38" spans="1:2" x14ac:dyDescent="0.3">
      <c r="B38" s="1" t="s">
        <v>65</v>
      </c>
    </row>
    <row r="40" spans="1:2" x14ac:dyDescent="0.3">
      <c r="A40" s="1" t="s">
        <v>123</v>
      </c>
    </row>
    <row r="41" spans="1:2" x14ac:dyDescent="0.3">
      <c r="B41" s="1" t="s">
        <v>114</v>
      </c>
    </row>
    <row r="42" spans="1:2" x14ac:dyDescent="0.3">
      <c r="B42" s="1" t="s">
        <v>115</v>
      </c>
    </row>
    <row r="43" spans="1:2" x14ac:dyDescent="0.3">
      <c r="B43" s="1" t="s">
        <v>116</v>
      </c>
    </row>
  </sheetData>
  <dataConsolidate/>
  <mergeCells count="28">
    <mergeCell ref="A6:Q6"/>
    <mergeCell ref="A4:Q4"/>
    <mergeCell ref="A2:B2"/>
    <mergeCell ref="A15:D15"/>
    <mergeCell ref="E15:P15"/>
    <mergeCell ref="M8:Q8"/>
    <mergeCell ref="A21:D21"/>
    <mergeCell ref="A26:D26"/>
    <mergeCell ref="A9:D9"/>
    <mergeCell ref="A17:D18"/>
    <mergeCell ref="A22:D23"/>
    <mergeCell ref="A14:D14"/>
    <mergeCell ref="A10:D10"/>
    <mergeCell ref="A11:D11"/>
    <mergeCell ref="A12:D12"/>
    <mergeCell ref="A13:D13"/>
    <mergeCell ref="A16:D16"/>
    <mergeCell ref="A24:D25"/>
    <mergeCell ref="A19:D20"/>
    <mergeCell ref="E21:P21"/>
    <mergeCell ref="E26:P26"/>
    <mergeCell ref="E9:P9"/>
    <mergeCell ref="E10:P10"/>
    <mergeCell ref="E11:P11"/>
    <mergeCell ref="E12:P12"/>
    <mergeCell ref="E13:P13"/>
    <mergeCell ref="E14:P14"/>
    <mergeCell ref="E16:P16"/>
  </mergeCells>
  <phoneticPr fontId="2"/>
  <conditionalFormatting sqref="E26:P26">
    <cfRule type="cellIs" dxfId="11" priority="5" operator="greaterThan">
      <formula>$E$21</formula>
    </cfRule>
  </conditionalFormatting>
  <conditionalFormatting sqref="E15:P15">
    <cfRule type="cellIs" dxfId="10" priority="3" operator="greaterThan">
      <formula>$E$14</formula>
    </cfRule>
  </conditionalFormatting>
  <conditionalFormatting sqref="E14:P14">
    <cfRule type="cellIs" dxfId="9" priority="2" operator="lessThan">
      <formula>1000</formula>
    </cfRule>
  </conditionalFormatting>
  <conditionalFormatting sqref="E23:P23">
    <cfRule type="cellIs" dxfId="8" priority="1" operator="greaterThan">
      <formula>$E$15</formula>
    </cfRule>
  </conditionalFormatting>
  <dataValidations count="3">
    <dataValidation type="whole" allowBlank="1" showInputMessage="1" showErrorMessage="1" error="期待容量以下の整数値で入力してください" sqref="E26:P26" xr:uid="{00000000-0002-0000-0500-000001000000}">
      <formula1>0</formula1>
      <formula2>E21</formula2>
    </dataValidation>
    <dataValidation type="whole" operator="lessThanOrEqual" allowBlank="1" showInputMessage="1" showErrorMessage="1" sqref="E23:P23" xr:uid="{620DCE25-6FB0-43EF-BB4A-75973942801A}">
      <formula1>$E$15</formula1>
    </dataValidation>
    <dataValidation type="whole" errorStyle="information" operator="lessThanOrEqual" allowBlank="1" showInputMessage="1" showErrorMessage="1" error="設備容量以下の整数値で入力してください" sqref="E15:P15" xr:uid="{1B21D26F-32A4-429F-95C1-18E070004E22}">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Q43"/>
  <sheetViews>
    <sheetView showGridLines="0" topLeftCell="A11" zoomScale="85" zoomScaleNormal="85" workbookViewId="0">
      <selection activeCell="D21" sqref="D21"/>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2" t="s">
        <v>81</v>
      </c>
      <c r="B1" s="52"/>
      <c r="C1" s="52"/>
      <c r="D1" s="52"/>
      <c r="E1" s="52"/>
      <c r="F1" s="53" t="s">
        <v>83</v>
      </c>
      <c r="G1" s="53"/>
      <c r="H1" s="53"/>
      <c r="I1" s="54" t="s">
        <v>82</v>
      </c>
    </row>
    <row r="2" spans="1:17" ht="16.2" x14ac:dyDescent="0.3">
      <c r="A2" s="194" t="s">
        <v>0</v>
      </c>
      <c r="B2" s="195"/>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196" t="s">
        <v>117</v>
      </c>
      <c r="B4" s="196"/>
      <c r="C4" s="196"/>
      <c r="D4" s="196"/>
      <c r="E4" s="196"/>
      <c r="F4" s="196"/>
      <c r="G4" s="196"/>
      <c r="H4" s="196"/>
      <c r="I4" s="196"/>
      <c r="J4" s="196"/>
      <c r="K4" s="196"/>
      <c r="L4" s="196"/>
      <c r="M4" s="196"/>
      <c r="N4" s="196"/>
      <c r="O4" s="196"/>
      <c r="P4" s="196"/>
      <c r="Q4" s="196"/>
    </row>
    <row r="5" spans="1:17" ht="16.2" x14ac:dyDescent="0.3">
      <c r="A5" s="7"/>
      <c r="B5" s="7"/>
      <c r="C5" s="7"/>
      <c r="D5" s="7"/>
      <c r="E5" s="7"/>
      <c r="F5" s="7"/>
      <c r="G5" s="7"/>
      <c r="H5" s="7"/>
      <c r="I5" s="7"/>
      <c r="J5" s="7"/>
      <c r="K5" s="7"/>
      <c r="L5" s="7"/>
      <c r="M5" s="7"/>
      <c r="N5" s="7"/>
      <c r="O5" s="7"/>
      <c r="P5" s="7"/>
      <c r="Q5" s="7"/>
    </row>
    <row r="6" spans="1:17" ht="16.2" x14ac:dyDescent="0.3">
      <c r="A6" s="196" t="s">
        <v>124</v>
      </c>
      <c r="B6" s="196"/>
      <c r="C6" s="196"/>
      <c r="D6" s="196"/>
      <c r="E6" s="196"/>
      <c r="F6" s="196"/>
      <c r="G6" s="196"/>
      <c r="H6" s="196"/>
      <c r="I6" s="196"/>
      <c r="J6" s="196"/>
      <c r="K6" s="196"/>
      <c r="L6" s="196"/>
      <c r="M6" s="196"/>
      <c r="N6" s="196"/>
      <c r="O6" s="196"/>
      <c r="P6" s="196"/>
      <c r="Q6" s="196"/>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227" t="str">
        <f>合計!M11</f>
        <v>&lt;会社名&gt;</v>
      </c>
      <c r="N8" s="227"/>
      <c r="O8" s="227"/>
      <c r="P8" s="227"/>
      <c r="Q8" s="227"/>
    </row>
    <row r="9" spans="1:17" ht="24" customHeight="1" x14ac:dyDescent="0.3">
      <c r="A9" s="197" t="s">
        <v>1</v>
      </c>
      <c r="B9" s="197"/>
      <c r="C9" s="197"/>
      <c r="D9" s="197"/>
      <c r="E9" s="198" t="s">
        <v>25</v>
      </c>
      <c r="F9" s="199"/>
      <c r="G9" s="199"/>
      <c r="H9" s="199"/>
      <c r="I9" s="199"/>
      <c r="J9" s="199"/>
      <c r="K9" s="199"/>
      <c r="L9" s="199"/>
      <c r="M9" s="199"/>
      <c r="N9" s="199"/>
      <c r="O9" s="199"/>
      <c r="P9" s="200"/>
      <c r="Q9" s="33" t="s">
        <v>2</v>
      </c>
    </row>
    <row r="10" spans="1:17" ht="24" customHeight="1" x14ac:dyDescent="0.3">
      <c r="A10" s="197" t="s">
        <v>3</v>
      </c>
      <c r="B10" s="197"/>
      <c r="C10" s="197"/>
      <c r="D10" s="197"/>
      <c r="E10" s="218">
        <f>合計!E13</f>
        <v>0</v>
      </c>
      <c r="F10" s="219"/>
      <c r="G10" s="219"/>
      <c r="H10" s="219"/>
      <c r="I10" s="219"/>
      <c r="J10" s="219"/>
      <c r="K10" s="219"/>
      <c r="L10" s="219"/>
      <c r="M10" s="219"/>
      <c r="N10" s="219"/>
      <c r="O10" s="219"/>
      <c r="P10" s="220"/>
      <c r="Q10" s="5"/>
    </row>
    <row r="11" spans="1:17" ht="30" customHeight="1" x14ac:dyDescent="0.3">
      <c r="A11" s="208" t="s">
        <v>4</v>
      </c>
      <c r="B11" s="208"/>
      <c r="C11" s="208"/>
      <c r="D11" s="208"/>
      <c r="E11" s="145">
        <f>合計!E14</f>
        <v>0</v>
      </c>
      <c r="F11" s="146"/>
      <c r="G11" s="146"/>
      <c r="H11" s="146"/>
      <c r="I11" s="146"/>
      <c r="J11" s="146"/>
      <c r="K11" s="146"/>
      <c r="L11" s="146"/>
      <c r="M11" s="146"/>
      <c r="N11" s="146"/>
      <c r="O11" s="146"/>
      <c r="P11" s="147"/>
      <c r="Q11" s="5"/>
    </row>
    <row r="12" spans="1:17" ht="24" customHeight="1" x14ac:dyDescent="0.3">
      <c r="A12" s="197" t="s">
        <v>5</v>
      </c>
      <c r="B12" s="197"/>
      <c r="C12" s="197"/>
      <c r="D12" s="197"/>
      <c r="E12" s="145" t="s">
        <v>61</v>
      </c>
      <c r="F12" s="146"/>
      <c r="G12" s="146"/>
      <c r="H12" s="146"/>
      <c r="I12" s="146"/>
      <c r="J12" s="146"/>
      <c r="K12" s="146"/>
      <c r="L12" s="146"/>
      <c r="M12" s="146"/>
      <c r="N12" s="146"/>
      <c r="O12" s="146"/>
      <c r="P12" s="147"/>
      <c r="Q12" s="5"/>
    </row>
    <row r="13" spans="1:17" ht="24" customHeight="1" x14ac:dyDescent="0.3">
      <c r="A13" s="197" t="s">
        <v>6</v>
      </c>
      <c r="B13" s="197"/>
      <c r="C13" s="197"/>
      <c r="D13" s="197"/>
      <c r="E13" s="145" t="str">
        <f>合計!E16</f>
        <v>東北</v>
      </c>
      <c r="F13" s="146"/>
      <c r="G13" s="146"/>
      <c r="H13" s="146"/>
      <c r="I13" s="146"/>
      <c r="J13" s="146"/>
      <c r="K13" s="146"/>
      <c r="L13" s="146"/>
      <c r="M13" s="146"/>
      <c r="N13" s="146"/>
      <c r="O13" s="146"/>
      <c r="P13" s="147"/>
      <c r="Q13" s="5"/>
    </row>
    <row r="14" spans="1:17" ht="24" customHeight="1" x14ac:dyDescent="0.3">
      <c r="A14" s="197" t="s">
        <v>7</v>
      </c>
      <c r="B14" s="197"/>
      <c r="C14" s="197"/>
      <c r="D14" s="197"/>
      <c r="E14" s="221">
        <v>5000</v>
      </c>
      <c r="F14" s="222"/>
      <c r="G14" s="222"/>
      <c r="H14" s="222"/>
      <c r="I14" s="222"/>
      <c r="J14" s="222"/>
      <c r="K14" s="222"/>
      <c r="L14" s="222"/>
      <c r="M14" s="222"/>
      <c r="N14" s="222"/>
      <c r="O14" s="222"/>
      <c r="P14" s="223"/>
      <c r="Q14" s="32" t="s">
        <v>24</v>
      </c>
    </row>
    <row r="15" spans="1:17" ht="24" customHeight="1" x14ac:dyDescent="0.3">
      <c r="A15" s="197" t="s">
        <v>42</v>
      </c>
      <c r="B15" s="197"/>
      <c r="C15" s="197"/>
      <c r="D15" s="197"/>
      <c r="E15" s="221">
        <v>5000</v>
      </c>
      <c r="F15" s="222"/>
      <c r="G15" s="222"/>
      <c r="H15" s="222"/>
      <c r="I15" s="222"/>
      <c r="J15" s="222"/>
      <c r="K15" s="222"/>
      <c r="L15" s="222"/>
      <c r="M15" s="222"/>
      <c r="N15" s="222"/>
      <c r="O15" s="222"/>
      <c r="P15" s="223"/>
      <c r="Q15" s="32" t="s">
        <v>24</v>
      </c>
    </row>
    <row r="16" spans="1:17" ht="24" customHeight="1" x14ac:dyDescent="0.3">
      <c r="A16" s="197" t="s">
        <v>96</v>
      </c>
      <c r="B16" s="197"/>
      <c r="C16" s="197"/>
      <c r="D16" s="197"/>
      <c r="E16" s="224">
        <f>'計算用(風力)'!B101</f>
        <v>0.33830951711172963</v>
      </c>
      <c r="F16" s="225"/>
      <c r="G16" s="225"/>
      <c r="H16" s="225"/>
      <c r="I16" s="225"/>
      <c r="J16" s="225"/>
      <c r="K16" s="225"/>
      <c r="L16" s="225"/>
      <c r="M16" s="225"/>
      <c r="N16" s="225"/>
      <c r="O16" s="225"/>
      <c r="P16" s="226"/>
      <c r="Q16" s="32" t="s">
        <v>97</v>
      </c>
    </row>
    <row r="17" spans="1:17" ht="24" customHeight="1" x14ac:dyDescent="0.3">
      <c r="A17" s="197" t="s">
        <v>95</v>
      </c>
      <c r="B17" s="197"/>
      <c r="C17" s="197"/>
      <c r="D17" s="197"/>
      <c r="E17" s="57" t="s">
        <v>12</v>
      </c>
      <c r="F17" s="57" t="s">
        <v>13</v>
      </c>
      <c r="G17" s="57" t="s">
        <v>14</v>
      </c>
      <c r="H17" s="57" t="s">
        <v>15</v>
      </c>
      <c r="I17" s="57" t="s">
        <v>16</v>
      </c>
      <c r="J17" s="57" t="s">
        <v>17</v>
      </c>
      <c r="K17" s="57" t="s">
        <v>18</v>
      </c>
      <c r="L17" s="57" t="s">
        <v>19</v>
      </c>
      <c r="M17" s="57" t="s">
        <v>20</v>
      </c>
      <c r="N17" s="57" t="s">
        <v>21</v>
      </c>
      <c r="O17" s="57" t="s">
        <v>22</v>
      </c>
      <c r="P17" s="57" t="s">
        <v>23</v>
      </c>
      <c r="Q17" s="5"/>
    </row>
    <row r="18" spans="1:17" ht="24" customHeight="1" x14ac:dyDescent="0.3">
      <c r="A18" s="197"/>
      <c r="B18" s="197"/>
      <c r="C18" s="197"/>
      <c r="D18" s="197"/>
      <c r="E18" s="58">
        <f>'計算用(風力)'!N24</f>
        <v>0.31406094391647521</v>
      </c>
      <c r="F18" s="58">
        <f>'計算用(風力)'!N25</f>
        <v>0.18976515367033014</v>
      </c>
      <c r="G18" s="58">
        <f>'計算用(風力)'!N26</f>
        <v>0.11222049686870733</v>
      </c>
      <c r="H18" s="58">
        <f>'計算用(風力)'!N27</f>
        <v>0.10967805962955091</v>
      </c>
      <c r="I18" s="58">
        <f>'計算用(風力)'!N28</f>
        <v>0.11739294377669486</v>
      </c>
      <c r="J18" s="58">
        <f>'計算用(風力)'!N29</f>
        <v>0.16584449053640346</v>
      </c>
      <c r="K18" s="58">
        <f>'計算用(風力)'!N30</f>
        <v>0.23075819372168344</v>
      </c>
      <c r="L18" s="58">
        <f>'計算用(風力)'!N31</f>
        <v>0.32186966046512888</v>
      </c>
      <c r="M18" s="58">
        <f>'計算用(風力)'!N32</f>
        <v>0.44028904738672453</v>
      </c>
      <c r="N18" s="58">
        <f>'計算用(風力)'!N33</f>
        <v>0.50138223102970858</v>
      </c>
      <c r="O18" s="58">
        <f>'計算用(風力)'!N34</f>
        <v>0.52364409861572947</v>
      </c>
      <c r="P18" s="58">
        <f>'計算用(風力)'!N35</f>
        <v>0.39002080317081644</v>
      </c>
      <c r="Q18" s="32" t="s">
        <v>97</v>
      </c>
    </row>
    <row r="19" spans="1:17" ht="24" customHeight="1" x14ac:dyDescent="0.3">
      <c r="A19" s="197" t="s">
        <v>8</v>
      </c>
      <c r="B19" s="197"/>
      <c r="C19" s="197"/>
      <c r="D19" s="197"/>
      <c r="E19" s="57" t="s">
        <v>12</v>
      </c>
      <c r="F19" s="57" t="s">
        <v>13</v>
      </c>
      <c r="G19" s="57" t="s">
        <v>14</v>
      </c>
      <c r="H19" s="57" t="s">
        <v>15</v>
      </c>
      <c r="I19" s="57" t="s">
        <v>16</v>
      </c>
      <c r="J19" s="57" t="s">
        <v>17</v>
      </c>
      <c r="K19" s="57" t="s">
        <v>18</v>
      </c>
      <c r="L19" s="57" t="s">
        <v>19</v>
      </c>
      <c r="M19" s="57" t="s">
        <v>20</v>
      </c>
      <c r="N19" s="57" t="s">
        <v>21</v>
      </c>
      <c r="O19" s="57" t="s">
        <v>22</v>
      </c>
      <c r="P19" s="57" t="s">
        <v>23</v>
      </c>
      <c r="Q19" s="5"/>
    </row>
    <row r="20" spans="1:17" ht="24" customHeight="1" x14ac:dyDescent="0.3">
      <c r="A20" s="197"/>
      <c r="B20" s="197"/>
      <c r="C20" s="197"/>
      <c r="D20" s="197"/>
      <c r="E20" s="45">
        <f>'計算用(風力)'!N38</f>
        <v>1570.304719582376</v>
      </c>
      <c r="F20" s="45">
        <f>'計算用(風力)'!N39</f>
        <v>948.82576835165071</v>
      </c>
      <c r="G20" s="45">
        <f>'計算用(風力)'!N40</f>
        <v>561.10248434353662</v>
      </c>
      <c r="H20" s="45">
        <f>'計算用(風力)'!N41</f>
        <v>548.39029814775449</v>
      </c>
      <c r="I20" s="45">
        <f>'計算用(風力)'!N42</f>
        <v>586.96471888347435</v>
      </c>
      <c r="J20" s="45">
        <f>'計算用(風力)'!N43</f>
        <v>829.22245268201732</v>
      </c>
      <c r="K20" s="45">
        <f>'計算用(風力)'!N44</f>
        <v>1153.7909686084172</v>
      </c>
      <c r="L20" s="45">
        <f>'計算用(風力)'!N45</f>
        <v>1609.3483023256445</v>
      </c>
      <c r="M20" s="45">
        <f>'計算用(風力)'!N46</f>
        <v>2201.4452369336227</v>
      </c>
      <c r="N20" s="45">
        <f>'計算用(風力)'!N47</f>
        <v>2506.911155148543</v>
      </c>
      <c r="O20" s="45">
        <f>'計算用(風力)'!N48</f>
        <v>2618.2204930786475</v>
      </c>
      <c r="P20" s="45">
        <f>'計算用(風力)'!N49</f>
        <v>1950.1040158540823</v>
      </c>
      <c r="Q20" s="32" t="s">
        <v>24</v>
      </c>
    </row>
    <row r="21" spans="1:17" ht="24" customHeight="1" x14ac:dyDescent="0.3">
      <c r="A21" s="197" t="s">
        <v>9</v>
      </c>
      <c r="B21" s="197"/>
      <c r="C21" s="197"/>
      <c r="D21" s="197"/>
      <c r="E21" s="215">
        <f>ROUND('計算用(風力)'!B99,0)</f>
        <v>1692</v>
      </c>
      <c r="F21" s="216"/>
      <c r="G21" s="216"/>
      <c r="H21" s="216"/>
      <c r="I21" s="216"/>
      <c r="J21" s="216"/>
      <c r="K21" s="216"/>
      <c r="L21" s="216"/>
      <c r="M21" s="216"/>
      <c r="N21" s="216"/>
      <c r="O21" s="216"/>
      <c r="P21" s="217"/>
      <c r="Q21" s="32" t="s">
        <v>24</v>
      </c>
    </row>
    <row r="22" spans="1:17" ht="24" customHeight="1" x14ac:dyDescent="0.3">
      <c r="A22" s="197" t="s">
        <v>10</v>
      </c>
      <c r="B22" s="197"/>
      <c r="C22" s="197"/>
      <c r="D22" s="197"/>
      <c r="E22" s="57" t="s">
        <v>12</v>
      </c>
      <c r="F22" s="57" t="s">
        <v>13</v>
      </c>
      <c r="G22" s="57" t="s">
        <v>14</v>
      </c>
      <c r="H22" s="57" t="s">
        <v>15</v>
      </c>
      <c r="I22" s="57" t="s">
        <v>16</v>
      </c>
      <c r="J22" s="57" t="s">
        <v>17</v>
      </c>
      <c r="K22" s="57" t="s">
        <v>18</v>
      </c>
      <c r="L22" s="57" t="s">
        <v>19</v>
      </c>
      <c r="M22" s="57" t="s">
        <v>20</v>
      </c>
      <c r="N22" s="57" t="s">
        <v>21</v>
      </c>
      <c r="O22" s="57" t="s">
        <v>22</v>
      </c>
      <c r="P22" s="57" t="s">
        <v>23</v>
      </c>
      <c r="Q22" s="5"/>
    </row>
    <row r="23" spans="1:17" ht="24" customHeight="1" x14ac:dyDescent="0.3">
      <c r="A23" s="197"/>
      <c r="B23" s="197"/>
      <c r="C23" s="197"/>
      <c r="D23" s="197"/>
      <c r="E23" s="73"/>
      <c r="F23" s="73"/>
      <c r="G23" s="73"/>
      <c r="H23" s="73"/>
      <c r="I23" s="73"/>
      <c r="J23" s="73"/>
      <c r="K23" s="73"/>
      <c r="L23" s="73"/>
      <c r="M23" s="73"/>
      <c r="N23" s="73"/>
      <c r="O23" s="73"/>
      <c r="P23" s="73"/>
      <c r="Q23" s="32" t="s">
        <v>24</v>
      </c>
    </row>
    <row r="24" spans="1:17" ht="24" customHeight="1" x14ac:dyDescent="0.3">
      <c r="A24" s="208" t="s">
        <v>98</v>
      </c>
      <c r="B24" s="197"/>
      <c r="C24" s="197"/>
      <c r="D24" s="197"/>
      <c r="E24" s="57" t="s">
        <v>12</v>
      </c>
      <c r="F24" s="57" t="s">
        <v>13</v>
      </c>
      <c r="G24" s="57" t="s">
        <v>14</v>
      </c>
      <c r="H24" s="57" t="s">
        <v>15</v>
      </c>
      <c r="I24" s="57" t="s">
        <v>16</v>
      </c>
      <c r="J24" s="57" t="s">
        <v>17</v>
      </c>
      <c r="K24" s="57" t="s">
        <v>18</v>
      </c>
      <c r="L24" s="57" t="s">
        <v>19</v>
      </c>
      <c r="M24" s="57" t="s">
        <v>20</v>
      </c>
      <c r="N24" s="57" t="s">
        <v>21</v>
      </c>
      <c r="O24" s="57" t="s">
        <v>22</v>
      </c>
      <c r="P24" s="57" t="s">
        <v>23</v>
      </c>
      <c r="Q24" s="5"/>
    </row>
    <row r="25" spans="1:17" ht="24" customHeight="1" x14ac:dyDescent="0.3">
      <c r="A25" s="197"/>
      <c r="B25" s="197"/>
      <c r="C25" s="197"/>
      <c r="D25" s="197"/>
      <c r="E25" s="45">
        <f>ROUND('計算用(風力)'!AD38,0)</f>
        <v>0</v>
      </c>
      <c r="F25" s="45">
        <f>ROUND('計算用(風力)'!AD39,0)</f>
        <v>0</v>
      </c>
      <c r="G25" s="45">
        <f>ROUND('計算用(風力)'!AD40,0)</f>
        <v>0</v>
      </c>
      <c r="H25" s="45">
        <f>ROUND('計算用(風力)'!AD41,0)</f>
        <v>0</v>
      </c>
      <c r="I25" s="45">
        <f>ROUND('計算用(風力)'!AD42,0)</f>
        <v>0</v>
      </c>
      <c r="J25" s="45">
        <f>ROUND('計算用(風力)'!AD43,0)</f>
        <v>0</v>
      </c>
      <c r="K25" s="45">
        <f>ROUND('計算用(風力)'!AD44,0)</f>
        <v>0</v>
      </c>
      <c r="L25" s="45">
        <f>ROUND('計算用(風力)'!AD45,0)</f>
        <v>0</v>
      </c>
      <c r="M25" s="45">
        <f>ROUND('計算用(風力)'!AD46,0)</f>
        <v>0</v>
      </c>
      <c r="N25" s="45">
        <f>ROUND('計算用(風力)'!AD47,0)</f>
        <v>0</v>
      </c>
      <c r="O25" s="45">
        <f>ROUND('計算用(風力)'!AD48,0)</f>
        <v>0</v>
      </c>
      <c r="P25" s="45">
        <f>ROUND('計算用(風力)'!AD49,0)</f>
        <v>0</v>
      </c>
      <c r="Q25" s="32" t="s">
        <v>24</v>
      </c>
    </row>
    <row r="26" spans="1:17" ht="24" customHeight="1" x14ac:dyDescent="0.3">
      <c r="A26" s="197" t="s">
        <v>11</v>
      </c>
      <c r="B26" s="197"/>
      <c r="C26" s="197"/>
      <c r="D26" s="197"/>
      <c r="E26" s="212">
        <f>ROUND('計算用(風力)'!R99,0)</f>
        <v>0</v>
      </c>
      <c r="F26" s="213"/>
      <c r="G26" s="213"/>
      <c r="H26" s="213"/>
      <c r="I26" s="213"/>
      <c r="J26" s="213"/>
      <c r="K26" s="213"/>
      <c r="L26" s="213"/>
      <c r="M26" s="213"/>
      <c r="N26" s="213"/>
      <c r="O26" s="213"/>
      <c r="P26" s="214"/>
      <c r="Q26" s="32" t="s">
        <v>24</v>
      </c>
    </row>
    <row r="27" spans="1:17" x14ac:dyDescent="0.3">
      <c r="A27" s="1" t="s">
        <v>26</v>
      </c>
    </row>
    <row r="28" spans="1:17" x14ac:dyDescent="0.3">
      <c r="A28" s="1" t="s">
        <v>119</v>
      </c>
    </row>
    <row r="29" spans="1:17" x14ac:dyDescent="0.3">
      <c r="B29" s="46" t="s">
        <v>86</v>
      </c>
    </row>
    <row r="30" spans="1:17" x14ac:dyDescent="0.3">
      <c r="B30" s="46" t="s">
        <v>73</v>
      </c>
    </row>
    <row r="31" spans="1:17" x14ac:dyDescent="0.3">
      <c r="B31" s="46" t="s">
        <v>74</v>
      </c>
    </row>
    <row r="32" spans="1:17" x14ac:dyDescent="0.3">
      <c r="B32" s="46" t="s">
        <v>85</v>
      </c>
    </row>
    <row r="33" spans="1:2" x14ac:dyDescent="0.3">
      <c r="B33" s="46" t="s">
        <v>75</v>
      </c>
    </row>
    <row r="34" spans="1:2" x14ac:dyDescent="0.3">
      <c r="B34" s="46" t="s">
        <v>76</v>
      </c>
    </row>
    <row r="35" spans="1:2" x14ac:dyDescent="0.3">
      <c r="B35" s="46" t="s">
        <v>66</v>
      </c>
    </row>
    <row r="36" spans="1:2" x14ac:dyDescent="0.3">
      <c r="B36" s="1" t="s">
        <v>113</v>
      </c>
    </row>
    <row r="37" spans="1:2" x14ac:dyDescent="0.3">
      <c r="B37" s="46" t="s">
        <v>90</v>
      </c>
    </row>
    <row r="38" spans="1:2" x14ac:dyDescent="0.3">
      <c r="B38" s="46" t="s">
        <v>88</v>
      </c>
    </row>
    <row r="39" spans="1:2" x14ac:dyDescent="0.3">
      <c r="B39" s="46"/>
    </row>
    <row r="40" spans="1:2" x14ac:dyDescent="0.3">
      <c r="A40" s="1" t="s">
        <v>123</v>
      </c>
      <c r="B40" s="46"/>
    </row>
    <row r="41" spans="1:2" x14ac:dyDescent="0.3">
      <c r="B41" s="1" t="s">
        <v>114</v>
      </c>
    </row>
    <row r="42" spans="1:2" x14ac:dyDescent="0.3">
      <c r="B42" s="1" t="s">
        <v>115</v>
      </c>
    </row>
    <row r="43" spans="1:2" x14ac:dyDescent="0.3">
      <c r="B43" s="1" t="s">
        <v>116</v>
      </c>
    </row>
  </sheetData>
  <sheetProtection algorithmName="SHA-512" hashValue="/8V8WWUAg/EniicOAVoZaTHCPD/uB5/1C1fBzw4ubiD4vQj7rdAcrcrtA0OSUoDjsN4k0QbqxbpZUjSIET39kA==" saltValue="3fxokwVx5AdclnRhM5CzvQ==" spinCount="100000" sheet="1" objects="1" scenarios="1"/>
  <dataConsolidate/>
  <mergeCells count="28">
    <mergeCell ref="A26:D26"/>
    <mergeCell ref="E26:P26"/>
    <mergeCell ref="A16:D16"/>
    <mergeCell ref="E16:P16"/>
    <mergeCell ref="A19:D20"/>
    <mergeCell ref="A21:D21"/>
    <mergeCell ref="E21:P21"/>
    <mergeCell ref="A22:D23"/>
    <mergeCell ref="A24:D25"/>
    <mergeCell ref="A17:D18"/>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A9:D9"/>
    <mergeCell ref="E9:P9"/>
    <mergeCell ref="M8:Q8"/>
  </mergeCells>
  <phoneticPr fontId="2"/>
  <conditionalFormatting sqref="E26:P26">
    <cfRule type="cellIs" dxfId="7" priority="5" operator="greaterThan">
      <formula>$E$21</formula>
    </cfRule>
  </conditionalFormatting>
  <conditionalFormatting sqref="E14:P14">
    <cfRule type="cellIs" dxfId="6" priority="3" operator="lessThan">
      <formula>1000</formula>
    </cfRule>
  </conditionalFormatting>
  <conditionalFormatting sqref="E15:P15">
    <cfRule type="cellIs" dxfId="5" priority="2" operator="greaterThan">
      <formula>$E$14</formula>
    </cfRule>
  </conditionalFormatting>
  <conditionalFormatting sqref="E23:P23">
    <cfRule type="cellIs" dxfId="4" priority="1" operator="greaterThan">
      <formula>$E$15</formula>
    </cfRule>
  </conditionalFormatting>
  <dataValidations count="3">
    <dataValidation type="whole" allowBlank="1" showInputMessage="1" showErrorMessage="1" error="期待容量以下の整数値で入力してください" sqref="E26:P26" xr:uid="{351CE4E6-0E58-424B-BE6B-7161CEA751CA}">
      <formula1>0</formula1>
      <formula2>E21</formula2>
    </dataValidation>
    <dataValidation type="whole" operator="lessThanOrEqual" allowBlank="1" showInputMessage="1" showErrorMessage="1" sqref="E23:P23" xr:uid="{63DB828E-A900-410A-9CDD-00E8D38797DB}">
      <formula1>$E$15</formula1>
    </dataValidation>
    <dataValidation type="whole" errorStyle="information" operator="lessThanOrEqual" allowBlank="1" showInputMessage="1" showErrorMessage="1" error="設備容量以下の整数値で入力してください" sqref="E15:P15" xr:uid="{8A42DFEB-B203-4E09-BEB6-6F337B827EA4}">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Q43"/>
  <sheetViews>
    <sheetView showGridLines="0" zoomScale="85" zoomScaleNormal="85" workbookViewId="0">
      <selection activeCell="D21" sqref="D21"/>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52" t="s">
        <v>81</v>
      </c>
      <c r="B1" s="52"/>
      <c r="C1" s="52"/>
      <c r="D1" s="52"/>
      <c r="E1" s="52"/>
      <c r="F1" s="53" t="s">
        <v>83</v>
      </c>
      <c r="G1" s="53"/>
      <c r="H1" s="53"/>
      <c r="I1" s="54" t="s">
        <v>82</v>
      </c>
    </row>
    <row r="2" spans="1:17" ht="16.2" x14ac:dyDescent="0.3">
      <c r="A2" s="194" t="s">
        <v>0</v>
      </c>
      <c r="B2" s="195"/>
      <c r="C2" s="7"/>
      <c r="D2" s="7"/>
      <c r="E2" s="7"/>
      <c r="F2" s="7"/>
      <c r="G2" s="7"/>
      <c r="H2" s="7"/>
      <c r="I2" s="7"/>
      <c r="J2" s="7"/>
      <c r="K2" s="7"/>
      <c r="L2" s="7"/>
      <c r="M2" s="7"/>
      <c r="N2" s="7"/>
      <c r="O2" s="7"/>
      <c r="P2" s="7"/>
      <c r="Q2" s="7"/>
    </row>
    <row r="3" spans="1:17" ht="16.2" x14ac:dyDescent="0.3">
      <c r="A3" s="37"/>
      <c r="B3" s="37"/>
      <c r="C3" s="7"/>
      <c r="D3" s="7"/>
      <c r="E3" s="7"/>
      <c r="F3" s="7"/>
      <c r="G3" s="7"/>
      <c r="H3" s="7"/>
      <c r="I3" s="7"/>
      <c r="J3" s="7"/>
      <c r="K3" s="7"/>
      <c r="L3" s="7"/>
      <c r="M3" s="7"/>
      <c r="N3" s="7"/>
      <c r="O3" s="7"/>
      <c r="P3" s="7"/>
      <c r="Q3" s="7"/>
    </row>
    <row r="4" spans="1:17" ht="16.2" x14ac:dyDescent="0.3">
      <c r="A4" s="196" t="s">
        <v>117</v>
      </c>
      <c r="B4" s="196"/>
      <c r="C4" s="196"/>
      <c r="D4" s="196"/>
      <c r="E4" s="196"/>
      <c r="F4" s="196"/>
      <c r="G4" s="196"/>
      <c r="H4" s="196"/>
      <c r="I4" s="196"/>
      <c r="J4" s="196"/>
      <c r="K4" s="196"/>
      <c r="L4" s="196"/>
      <c r="M4" s="196"/>
      <c r="N4" s="196"/>
      <c r="O4" s="196"/>
      <c r="P4" s="196"/>
      <c r="Q4" s="196"/>
    </row>
    <row r="5" spans="1:17" ht="16.2" x14ac:dyDescent="0.3">
      <c r="A5" s="7"/>
      <c r="B5" s="7"/>
      <c r="C5" s="7"/>
      <c r="D5" s="7"/>
      <c r="E5" s="7"/>
      <c r="F5" s="7"/>
      <c r="G5" s="7"/>
      <c r="H5" s="7"/>
      <c r="I5" s="7"/>
      <c r="J5" s="7"/>
      <c r="K5" s="7"/>
      <c r="L5" s="7"/>
      <c r="M5" s="7"/>
      <c r="N5" s="7"/>
      <c r="O5" s="7"/>
      <c r="P5" s="7"/>
      <c r="Q5" s="7"/>
    </row>
    <row r="6" spans="1:17" ht="16.2" x14ac:dyDescent="0.3">
      <c r="A6" s="196" t="s">
        <v>124</v>
      </c>
      <c r="B6" s="196"/>
      <c r="C6" s="196"/>
      <c r="D6" s="196"/>
      <c r="E6" s="196"/>
      <c r="F6" s="196"/>
      <c r="G6" s="196"/>
      <c r="H6" s="196"/>
      <c r="I6" s="196"/>
      <c r="J6" s="196"/>
      <c r="K6" s="196"/>
      <c r="L6" s="196"/>
      <c r="M6" s="196"/>
      <c r="N6" s="196"/>
      <c r="O6" s="196"/>
      <c r="P6" s="196"/>
      <c r="Q6" s="196"/>
    </row>
    <row r="7" spans="1:17" ht="16.2" x14ac:dyDescent="0.3">
      <c r="C7" s="7"/>
      <c r="D7" s="7"/>
      <c r="E7" s="7"/>
      <c r="F7" s="7"/>
      <c r="G7" s="7"/>
      <c r="H7" s="7"/>
      <c r="I7" s="7"/>
      <c r="J7" s="7"/>
      <c r="K7" s="7"/>
      <c r="L7" s="7"/>
      <c r="M7" s="7"/>
      <c r="N7" s="7"/>
      <c r="O7" s="7"/>
      <c r="P7" s="7"/>
      <c r="Q7" s="7"/>
    </row>
    <row r="8" spans="1:17" ht="16.2" x14ac:dyDescent="0.3">
      <c r="A8" s="38"/>
      <c r="B8" s="38"/>
      <c r="C8" s="38"/>
      <c r="D8" s="38"/>
      <c r="E8" s="38"/>
      <c r="F8" s="38"/>
      <c r="G8" s="38"/>
      <c r="H8" s="38"/>
      <c r="I8" s="38"/>
      <c r="J8" s="38"/>
      <c r="K8" s="38"/>
      <c r="L8" s="38"/>
      <c r="M8" s="227" t="str">
        <f>合計!M11</f>
        <v>&lt;会社名&gt;</v>
      </c>
      <c r="N8" s="227"/>
      <c r="O8" s="227"/>
      <c r="P8" s="227"/>
      <c r="Q8" s="227"/>
    </row>
    <row r="9" spans="1:17" ht="24" customHeight="1" x14ac:dyDescent="0.3">
      <c r="A9" s="197" t="s">
        <v>1</v>
      </c>
      <c r="B9" s="197"/>
      <c r="C9" s="197"/>
      <c r="D9" s="197"/>
      <c r="E9" s="198" t="s">
        <v>25</v>
      </c>
      <c r="F9" s="199"/>
      <c r="G9" s="199"/>
      <c r="H9" s="199"/>
      <c r="I9" s="199"/>
      <c r="J9" s="199"/>
      <c r="K9" s="199"/>
      <c r="L9" s="199"/>
      <c r="M9" s="199"/>
      <c r="N9" s="199"/>
      <c r="O9" s="199"/>
      <c r="P9" s="200"/>
      <c r="Q9" s="33" t="s">
        <v>2</v>
      </c>
    </row>
    <row r="10" spans="1:17" ht="24" customHeight="1" x14ac:dyDescent="0.3">
      <c r="A10" s="197" t="s">
        <v>3</v>
      </c>
      <c r="B10" s="197"/>
      <c r="C10" s="197"/>
      <c r="D10" s="197"/>
      <c r="E10" s="218">
        <f>合計!E13</f>
        <v>0</v>
      </c>
      <c r="F10" s="219"/>
      <c r="G10" s="219"/>
      <c r="H10" s="219"/>
      <c r="I10" s="219"/>
      <c r="J10" s="219"/>
      <c r="K10" s="219"/>
      <c r="L10" s="219"/>
      <c r="M10" s="219"/>
      <c r="N10" s="219"/>
      <c r="O10" s="219"/>
      <c r="P10" s="220"/>
      <c r="Q10" s="5"/>
    </row>
    <row r="11" spans="1:17" ht="30" customHeight="1" x14ac:dyDescent="0.3">
      <c r="A11" s="208" t="s">
        <v>4</v>
      </c>
      <c r="B11" s="208"/>
      <c r="C11" s="208"/>
      <c r="D11" s="208"/>
      <c r="E11" s="145">
        <f>合計!E14</f>
        <v>0</v>
      </c>
      <c r="F11" s="146"/>
      <c r="G11" s="146"/>
      <c r="H11" s="146"/>
      <c r="I11" s="146"/>
      <c r="J11" s="146"/>
      <c r="K11" s="146"/>
      <c r="L11" s="146"/>
      <c r="M11" s="146"/>
      <c r="N11" s="146"/>
      <c r="O11" s="146"/>
      <c r="P11" s="147"/>
      <c r="Q11" s="5"/>
    </row>
    <row r="12" spans="1:17" ht="24" customHeight="1" x14ac:dyDescent="0.3">
      <c r="A12" s="197" t="s">
        <v>5</v>
      </c>
      <c r="B12" s="197"/>
      <c r="C12" s="197"/>
      <c r="D12" s="197"/>
      <c r="E12" s="145" t="s">
        <v>63</v>
      </c>
      <c r="F12" s="146"/>
      <c r="G12" s="146"/>
      <c r="H12" s="146"/>
      <c r="I12" s="146"/>
      <c r="J12" s="146"/>
      <c r="K12" s="146"/>
      <c r="L12" s="146"/>
      <c r="M12" s="146"/>
      <c r="N12" s="146"/>
      <c r="O12" s="146"/>
      <c r="P12" s="147"/>
      <c r="Q12" s="5"/>
    </row>
    <row r="13" spans="1:17" ht="24" customHeight="1" x14ac:dyDescent="0.3">
      <c r="A13" s="197" t="s">
        <v>6</v>
      </c>
      <c r="B13" s="197"/>
      <c r="C13" s="197"/>
      <c r="D13" s="197"/>
      <c r="E13" s="145" t="str">
        <f>合計!E16</f>
        <v>東北</v>
      </c>
      <c r="F13" s="146"/>
      <c r="G13" s="146"/>
      <c r="H13" s="146"/>
      <c r="I13" s="146"/>
      <c r="J13" s="146"/>
      <c r="K13" s="146"/>
      <c r="L13" s="146"/>
      <c r="M13" s="146"/>
      <c r="N13" s="146"/>
      <c r="O13" s="146"/>
      <c r="P13" s="147"/>
      <c r="Q13" s="5"/>
    </row>
    <row r="14" spans="1:17" ht="24" customHeight="1" x14ac:dyDescent="0.3">
      <c r="A14" s="197" t="s">
        <v>7</v>
      </c>
      <c r="B14" s="197"/>
      <c r="C14" s="197"/>
      <c r="D14" s="197"/>
      <c r="E14" s="221">
        <v>10000</v>
      </c>
      <c r="F14" s="222"/>
      <c r="G14" s="222"/>
      <c r="H14" s="222"/>
      <c r="I14" s="222"/>
      <c r="J14" s="222"/>
      <c r="K14" s="222"/>
      <c r="L14" s="222"/>
      <c r="M14" s="222"/>
      <c r="N14" s="222"/>
      <c r="O14" s="222"/>
      <c r="P14" s="223"/>
      <c r="Q14" s="32" t="s">
        <v>24</v>
      </c>
    </row>
    <row r="15" spans="1:17" ht="24" customHeight="1" x14ac:dyDescent="0.3">
      <c r="A15" s="197" t="s">
        <v>42</v>
      </c>
      <c r="B15" s="197"/>
      <c r="C15" s="197"/>
      <c r="D15" s="197"/>
      <c r="E15" s="221">
        <v>10000</v>
      </c>
      <c r="F15" s="222"/>
      <c r="G15" s="222"/>
      <c r="H15" s="222"/>
      <c r="I15" s="222"/>
      <c r="J15" s="222"/>
      <c r="K15" s="222"/>
      <c r="L15" s="222"/>
      <c r="M15" s="222"/>
      <c r="N15" s="222"/>
      <c r="O15" s="222"/>
      <c r="P15" s="223"/>
      <c r="Q15" s="32" t="s">
        <v>24</v>
      </c>
    </row>
    <row r="16" spans="1:17" ht="24" customHeight="1" x14ac:dyDescent="0.3">
      <c r="A16" s="197" t="s">
        <v>96</v>
      </c>
      <c r="B16" s="197"/>
      <c r="C16" s="197"/>
      <c r="D16" s="197"/>
      <c r="E16" s="224">
        <f>'計算用(水力)'!B101</f>
        <v>0.5578192567170378</v>
      </c>
      <c r="F16" s="225"/>
      <c r="G16" s="225"/>
      <c r="H16" s="225"/>
      <c r="I16" s="225"/>
      <c r="J16" s="225"/>
      <c r="K16" s="225"/>
      <c r="L16" s="225"/>
      <c r="M16" s="225"/>
      <c r="N16" s="225"/>
      <c r="O16" s="225"/>
      <c r="P16" s="226"/>
      <c r="Q16" s="32" t="s">
        <v>97</v>
      </c>
    </row>
    <row r="17" spans="1:17" ht="24" customHeight="1" x14ac:dyDescent="0.3">
      <c r="A17" s="197" t="s">
        <v>95</v>
      </c>
      <c r="B17" s="197"/>
      <c r="C17" s="197"/>
      <c r="D17" s="197"/>
      <c r="E17" s="57" t="s">
        <v>12</v>
      </c>
      <c r="F17" s="57" t="s">
        <v>13</v>
      </c>
      <c r="G17" s="57" t="s">
        <v>14</v>
      </c>
      <c r="H17" s="57" t="s">
        <v>15</v>
      </c>
      <c r="I17" s="57" t="s">
        <v>16</v>
      </c>
      <c r="J17" s="57" t="s">
        <v>17</v>
      </c>
      <c r="K17" s="57" t="s">
        <v>18</v>
      </c>
      <c r="L17" s="57" t="s">
        <v>19</v>
      </c>
      <c r="M17" s="57" t="s">
        <v>20</v>
      </c>
      <c r="N17" s="57" t="s">
        <v>21</v>
      </c>
      <c r="O17" s="57" t="s">
        <v>22</v>
      </c>
      <c r="P17" s="57" t="s">
        <v>23</v>
      </c>
      <c r="Q17" s="5"/>
    </row>
    <row r="18" spans="1:17" ht="24" customHeight="1" x14ac:dyDescent="0.3">
      <c r="A18" s="197"/>
      <c r="B18" s="197"/>
      <c r="C18" s="197"/>
      <c r="D18" s="197"/>
      <c r="E18" s="58">
        <f>'計算用(水力)'!N24</f>
        <v>0.69418413135849266</v>
      </c>
      <c r="F18" s="58">
        <f>'計算用(水力)'!N25</f>
        <v>0.66602951937358024</v>
      </c>
      <c r="G18" s="58">
        <f>'計算用(水力)'!N26</f>
        <v>0.50023063558940994</v>
      </c>
      <c r="H18" s="58">
        <f>'計算用(水力)'!N27</f>
        <v>0.46712457673550734</v>
      </c>
      <c r="I18" s="58">
        <f>'計算用(水力)'!N28</f>
        <v>0.39889071600955056</v>
      </c>
      <c r="J18" s="58">
        <f>'計算用(水力)'!N29</f>
        <v>0.37753937335330762</v>
      </c>
      <c r="K18" s="58">
        <f>'計算用(水力)'!N30</f>
        <v>0.30578514977800725</v>
      </c>
      <c r="L18" s="58">
        <f>'計算用(水力)'!N31</f>
        <v>0.42666237194476025</v>
      </c>
      <c r="M18" s="58">
        <f>'計算用(水力)'!N32</f>
        <v>0.48720388578395912</v>
      </c>
      <c r="N18" s="58">
        <f>'計算用(水力)'!N33</f>
        <v>0.38830568328096038</v>
      </c>
      <c r="O18" s="58">
        <f>'計算用(水力)'!N34</f>
        <v>0.39904533458792252</v>
      </c>
      <c r="P18" s="58">
        <f>'計算用(水力)'!N35</f>
        <v>0.52297311502737276</v>
      </c>
      <c r="Q18" s="32" t="s">
        <v>97</v>
      </c>
    </row>
    <row r="19" spans="1:17" ht="24" customHeight="1" x14ac:dyDescent="0.3">
      <c r="A19" s="197" t="s">
        <v>8</v>
      </c>
      <c r="B19" s="197"/>
      <c r="C19" s="197"/>
      <c r="D19" s="197"/>
      <c r="E19" s="57" t="s">
        <v>12</v>
      </c>
      <c r="F19" s="57" t="s">
        <v>13</v>
      </c>
      <c r="G19" s="57" t="s">
        <v>14</v>
      </c>
      <c r="H19" s="57" t="s">
        <v>15</v>
      </c>
      <c r="I19" s="57" t="s">
        <v>16</v>
      </c>
      <c r="J19" s="57" t="s">
        <v>17</v>
      </c>
      <c r="K19" s="57" t="s">
        <v>18</v>
      </c>
      <c r="L19" s="57" t="s">
        <v>19</v>
      </c>
      <c r="M19" s="57" t="s">
        <v>20</v>
      </c>
      <c r="N19" s="57" t="s">
        <v>21</v>
      </c>
      <c r="O19" s="57" t="s">
        <v>22</v>
      </c>
      <c r="P19" s="57" t="s">
        <v>23</v>
      </c>
      <c r="Q19" s="5"/>
    </row>
    <row r="20" spans="1:17" ht="24" customHeight="1" x14ac:dyDescent="0.3">
      <c r="A20" s="197"/>
      <c r="B20" s="197"/>
      <c r="C20" s="197"/>
      <c r="D20" s="197"/>
      <c r="E20" s="45">
        <f>'計算用(水力)'!N38</f>
        <v>6941.8413135849269</v>
      </c>
      <c r="F20" s="45">
        <f>'計算用(水力)'!N39</f>
        <v>6660.2951937358021</v>
      </c>
      <c r="G20" s="45">
        <f>'計算用(水力)'!N40</f>
        <v>5002.3063558940994</v>
      </c>
      <c r="H20" s="45">
        <f>'計算用(水力)'!N41</f>
        <v>4671.2457673550734</v>
      </c>
      <c r="I20" s="45">
        <f>'計算用(水力)'!N42</f>
        <v>3988.9071600955058</v>
      </c>
      <c r="J20" s="45">
        <f>'計算用(水力)'!N43</f>
        <v>3775.3937335330761</v>
      </c>
      <c r="K20" s="45">
        <f>'計算用(水力)'!N44</f>
        <v>3057.8514977800723</v>
      </c>
      <c r="L20" s="45">
        <f>'計算用(水力)'!N45</f>
        <v>4266.6237194476025</v>
      </c>
      <c r="M20" s="45">
        <f>'計算用(水力)'!N46</f>
        <v>4872.0388578395914</v>
      </c>
      <c r="N20" s="45">
        <f>'計算用(水力)'!N47</f>
        <v>3883.0568328096037</v>
      </c>
      <c r="O20" s="45">
        <f>'計算用(水力)'!N48</f>
        <v>3990.4533458792253</v>
      </c>
      <c r="P20" s="45">
        <f>'計算用(水力)'!N49</f>
        <v>5229.7311502737275</v>
      </c>
      <c r="Q20" s="32" t="s">
        <v>24</v>
      </c>
    </row>
    <row r="21" spans="1:17" ht="24" customHeight="1" x14ac:dyDescent="0.3">
      <c r="A21" s="197" t="s">
        <v>9</v>
      </c>
      <c r="B21" s="197"/>
      <c r="C21" s="197"/>
      <c r="D21" s="197"/>
      <c r="E21" s="215">
        <f>ROUND('計算用(水力)'!B99,0)</f>
        <v>5578</v>
      </c>
      <c r="F21" s="216"/>
      <c r="G21" s="216"/>
      <c r="H21" s="216"/>
      <c r="I21" s="216"/>
      <c r="J21" s="216"/>
      <c r="K21" s="216"/>
      <c r="L21" s="216"/>
      <c r="M21" s="216"/>
      <c r="N21" s="216"/>
      <c r="O21" s="216"/>
      <c r="P21" s="217"/>
      <c r="Q21" s="32" t="s">
        <v>24</v>
      </c>
    </row>
    <row r="22" spans="1:17" ht="24" customHeight="1" x14ac:dyDescent="0.3">
      <c r="A22" s="197" t="s">
        <v>10</v>
      </c>
      <c r="B22" s="197"/>
      <c r="C22" s="197"/>
      <c r="D22" s="197"/>
      <c r="E22" s="57" t="s">
        <v>12</v>
      </c>
      <c r="F22" s="57" t="s">
        <v>13</v>
      </c>
      <c r="G22" s="57" t="s">
        <v>14</v>
      </c>
      <c r="H22" s="57" t="s">
        <v>15</v>
      </c>
      <c r="I22" s="57" t="s">
        <v>16</v>
      </c>
      <c r="J22" s="57" t="s">
        <v>17</v>
      </c>
      <c r="K22" s="57" t="s">
        <v>18</v>
      </c>
      <c r="L22" s="57" t="s">
        <v>19</v>
      </c>
      <c r="M22" s="57" t="s">
        <v>20</v>
      </c>
      <c r="N22" s="57" t="s">
        <v>21</v>
      </c>
      <c r="O22" s="57" t="s">
        <v>22</v>
      </c>
      <c r="P22" s="57" t="s">
        <v>23</v>
      </c>
      <c r="Q22" s="5"/>
    </row>
    <row r="23" spans="1:17" ht="24" customHeight="1" x14ac:dyDescent="0.3">
      <c r="A23" s="197"/>
      <c r="B23" s="197"/>
      <c r="C23" s="197"/>
      <c r="D23" s="197"/>
      <c r="E23" s="73"/>
      <c r="F23" s="73"/>
      <c r="G23" s="73"/>
      <c r="H23" s="73"/>
      <c r="I23" s="73"/>
      <c r="J23" s="73"/>
      <c r="K23" s="73"/>
      <c r="L23" s="73"/>
      <c r="M23" s="73"/>
      <c r="N23" s="73"/>
      <c r="O23" s="73"/>
      <c r="P23" s="73"/>
      <c r="Q23" s="32" t="s">
        <v>24</v>
      </c>
    </row>
    <row r="24" spans="1:17" ht="24" customHeight="1" x14ac:dyDescent="0.3">
      <c r="A24" s="208" t="s">
        <v>98</v>
      </c>
      <c r="B24" s="197"/>
      <c r="C24" s="197"/>
      <c r="D24" s="197"/>
      <c r="E24" s="57" t="s">
        <v>12</v>
      </c>
      <c r="F24" s="57" t="s">
        <v>13</v>
      </c>
      <c r="G24" s="57" t="s">
        <v>14</v>
      </c>
      <c r="H24" s="57" t="s">
        <v>15</v>
      </c>
      <c r="I24" s="57" t="s">
        <v>16</v>
      </c>
      <c r="J24" s="57" t="s">
        <v>17</v>
      </c>
      <c r="K24" s="57" t="s">
        <v>18</v>
      </c>
      <c r="L24" s="57" t="s">
        <v>19</v>
      </c>
      <c r="M24" s="57" t="s">
        <v>20</v>
      </c>
      <c r="N24" s="57" t="s">
        <v>21</v>
      </c>
      <c r="O24" s="57" t="s">
        <v>22</v>
      </c>
      <c r="P24" s="57" t="s">
        <v>23</v>
      </c>
      <c r="Q24" s="5"/>
    </row>
    <row r="25" spans="1:17" ht="24" customHeight="1" x14ac:dyDescent="0.3">
      <c r="A25" s="197"/>
      <c r="B25" s="197"/>
      <c r="C25" s="197"/>
      <c r="D25" s="197"/>
      <c r="E25" s="45">
        <f>ROUND('計算用(水力)'!AD38,0)</f>
        <v>0</v>
      </c>
      <c r="F25" s="45">
        <f>ROUND('計算用(水力)'!AD39,0)</f>
        <v>0</v>
      </c>
      <c r="G25" s="45">
        <f>ROUND('計算用(水力)'!AD40,0)</f>
        <v>0</v>
      </c>
      <c r="H25" s="45">
        <f>ROUND('計算用(水力)'!AD41,0)</f>
        <v>0</v>
      </c>
      <c r="I25" s="45">
        <f>ROUND('計算用(水力)'!AD42,0)</f>
        <v>0</v>
      </c>
      <c r="J25" s="45">
        <f>ROUND('計算用(水力)'!AD43,0)</f>
        <v>0</v>
      </c>
      <c r="K25" s="45">
        <f>ROUND('計算用(水力)'!AD44,0)</f>
        <v>0</v>
      </c>
      <c r="L25" s="45">
        <f>ROUND('計算用(水力)'!AD45,0)</f>
        <v>0</v>
      </c>
      <c r="M25" s="45">
        <f>ROUND('計算用(水力)'!AD46,0)</f>
        <v>0</v>
      </c>
      <c r="N25" s="45">
        <f>ROUND('計算用(水力)'!AD47,0)</f>
        <v>0</v>
      </c>
      <c r="O25" s="45">
        <f>ROUND('計算用(水力)'!AD48,0)</f>
        <v>0</v>
      </c>
      <c r="P25" s="45">
        <f>ROUND('計算用(水力)'!AD49,0)</f>
        <v>0</v>
      </c>
      <c r="Q25" s="32" t="s">
        <v>24</v>
      </c>
    </row>
    <row r="26" spans="1:17" ht="24" customHeight="1" x14ac:dyDescent="0.3">
      <c r="A26" s="197" t="s">
        <v>11</v>
      </c>
      <c r="B26" s="197"/>
      <c r="C26" s="197"/>
      <c r="D26" s="197"/>
      <c r="E26" s="212">
        <f>ROUND('計算用(水力)'!R99,0)</f>
        <v>0</v>
      </c>
      <c r="F26" s="213"/>
      <c r="G26" s="213"/>
      <c r="H26" s="213"/>
      <c r="I26" s="213"/>
      <c r="J26" s="213"/>
      <c r="K26" s="213"/>
      <c r="L26" s="213"/>
      <c r="M26" s="213"/>
      <c r="N26" s="213"/>
      <c r="O26" s="213"/>
      <c r="P26" s="214"/>
      <c r="Q26" s="32" t="s">
        <v>24</v>
      </c>
    </row>
    <row r="27" spans="1:17" x14ac:dyDescent="0.3">
      <c r="A27" s="1" t="s">
        <v>26</v>
      </c>
    </row>
    <row r="28" spans="1:17" x14ac:dyDescent="0.3">
      <c r="A28" s="1" t="s">
        <v>119</v>
      </c>
    </row>
    <row r="29" spans="1:17" x14ac:dyDescent="0.3">
      <c r="B29" s="46" t="s">
        <v>86</v>
      </c>
    </row>
    <row r="30" spans="1:17" x14ac:dyDescent="0.3">
      <c r="B30" s="46" t="s">
        <v>73</v>
      </c>
    </row>
    <row r="31" spans="1:17" x14ac:dyDescent="0.3">
      <c r="B31" s="46" t="s">
        <v>74</v>
      </c>
    </row>
    <row r="32" spans="1:17" x14ac:dyDescent="0.3">
      <c r="B32" s="46" t="s">
        <v>87</v>
      </c>
    </row>
    <row r="33" spans="1:2" x14ac:dyDescent="0.3">
      <c r="B33" s="46" t="s">
        <v>75</v>
      </c>
    </row>
    <row r="34" spans="1:2" x14ac:dyDescent="0.3">
      <c r="B34" s="46" t="s">
        <v>76</v>
      </c>
    </row>
    <row r="35" spans="1:2" x14ac:dyDescent="0.3">
      <c r="B35" s="1" t="s">
        <v>126</v>
      </c>
    </row>
    <row r="36" spans="1:2" x14ac:dyDescent="0.3">
      <c r="B36" s="1" t="s">
        <v>113</v>
      </c>
    </row>
    <row r="37" spans="1:2" x14ac:dyDescent="0.3">
      <c r="B37" s="46" t="s">
        <v>90</v>
      </c>
    </row>
    <row r="38" spans="1:2" x14ac:dyDescent="0.3">
      <c r="B38" s="46" t="s">
        <v>88</v>
      </c>
    </row>
    <row r="39" spans="1:2" x14ac:dyDescent="0.3">
      <c r="B39" s="46"/>
    </row>
    <row r="40" spans="1:2" x14ac:dyDescent="0.3">
      <c r="A40" s="1" t="s">
        <v>123</v>
      </c>
      <c r="B40" s="46"/>
    </row>
    <row r="41" spans="1:2" x14ac:dyDescent="0.3">
      <c r="B41" s="1" t="s">
        <v>114</v>
      </c>
    </row>
    <row r="42" spans="1:2" x14ac:dyDescent="0.3">
      <c r="B42" s="1" t="s">
        <v>115</v>
      </c>
    </row>
    <row r="43" spans="1:2" x14ac:dyDescent="0.3">
      <c r="B43" s="1" t="s">
        <v>116</v>
      </c>
    </row>
  </sheetData>
  <sheetProtection algorithmName="SHA-512" hashValue="Jy9iO/IhepI51penZa8N7ILYR9m/aYJ11YXU3f0G/IbVTKxE4sZdo5BoMfV9KA5NqgfjP5oS0tUX1lzHFi+g+g==" saltValue="AxvikbyAJyBGO9+mqvJiyg==" spinCount="100000" sheet="1" objects="1" scenarios="1"/>
  <dataConsolidate/>
  <mergeCells count="28">
    <mergeCell ref="A26:D26"/>
    <mergeCell ref="E26:P26"/>
    <mergeCell ref="A16:D16"/>
    <mergeCell ref="E16:P16"/>
    <mergeCell ref="A19:D20"/>
    <mergeCell ref="A21:D21"/>
    <mergeCell ref="E21:P21"/>
    <mergeCell ref="A22:D23"/>
    <mergeCell ref="A24:D25"/>
    <mergeCell ref="A17:D18"/>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A9:D9"/>
    <mergeCell ref="E9:P9"/>
    <mergeCell ref="M8:Q8"/>
  </mergeCells>
  <phoneticPr fontId="2"/>
  <conditionalFormatting sqref="E26:P26">
    <cfRule type="cellIs" dxfId="3" priority="5" operator="greaterThan">
      <formula>$E$21</formula>
    </cfRule>
  </conditionalFormatting>
  <conditionalFormatting sqref="E14:P14">
    <cfRule type="cellIs" dxfId="2" priority="3" operator="lessThan">
      <formula>1000</formula>
    </cfRule>
  </conditionalFormatting>
  <conditionalFormatting sqref="E15:P15">
    <cfRule type="cellIs" dxfId="1" priority="2" operator="greaterThan">
      <formula>$E$14</formula>
    </cfRule>
  </conditionalFormatting>
  <conditionalFormatting sqref="E23:P23">
    <cfRule type="cellIs" dxfId="0" priority="1" operator="greaterThan">
      <formula>$E$15</formula>
    </cfRule>
  </conditionalFormatting>
  <dataValidations count="3">
    <dataValidation type="whole" allowBlank="1" showInputMessage="1" showErrorMessage="1" error="期待容量以下の整数値で入力してください" sqref="E26:P26" xr:uid="{28A5287A-C02F-4CEB-8032-DAA852D4B55A}">
      <formula1>0</formula1>
      <formula2>E21</formula2>
    </dataValidation>
    <dataValidation type="whole" operator="lessThanOrEqual" allowBlank="1" showInputMessage="1" showErrorMessage="1" sqref="E23:P23" xr:uid="{92A3A750-25CB-4E30-AE3D-D5E917001315}">
      <formula1>$E$15</formula1>
    </dataValidation>
    <dataValidation type="whole" errorStyle="information" operator="lessThanOrEqual" allowBlank="1" showInputMessage="1" showErrorMessage="1" error="設備容量以下の整数値で入力してください" sqref="E15:P15" xr:uid="{4B0E07A6-4FAD-47F9-959E-61565CF5C260}">
      <formula1>E14</formula1>
    </dataValidation>
  </dataValidations>
  <pageMargins left="0.11811023622047245" right="0.11811023622047245" top="0.35433070866141736" bottom="0.35433070866141736" header="0.31496062992125984" footer="0.31496062992125984"/>
  <pageSetup paperSize="9" scale="8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AE101"/>
  <sheetViews>
    <sheetView topLeftCell="A65" workbookViewId="0">
      <selection activeCell="D21" sqref="D21"/>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28" width="10.88671875" style="1" customWidth="1"/>
    <col min="29" max="29" width="9" style="1"/>
    <col min="30" max="30" width="10.88671875" style="1" customWidth="1"/>
    <col min="31" max="16384" width="9" style="1"/>
  </cols>
  <sheetData>
    <row r="1" spans="1:19" x14ac:dyDescent="0.3">
      <c r="A1" s="47"/>
      <c r="J1" s="10" t="s">
        <v>36</v>
      </c>
      <c r="L1" s="8"/>
      <c r="M1" s="9" t="s">
        <v>78</v>
      </c>
    </row>
    <row r="2" spans="1:19" x14ac:dyDescent="0.3">
      <c r="B2" s="11" t="s">
        <v>27</v>
      </c>
      <c r="C2" s="11" t="s">
        <v>28</v>
      </c>
      <c r="D2" s="11" t="s">
        <v>29</v>
      </c>
      <c r="E2" s="11" t="s">
        <v>30</v>
      </c>
      <c r="F2" s="11" t="s">
        <v>31</v>
      </c>
      <c r="G2" s="11" t="s">
        <v>32</v>
      </c>
      <c r="H2" s="11" t="s">
        <v>33</v>
      </c>
      <c r="I2" s="11" t="s">
        <v>34</v>
      </c>
      <c r="J2" s="11" t="s">
        <v>35</v>
      </c>
    </row>
    <row r="3" spans="1:19" x14ac:dyDescent="0.3">
      <c r="A3" s="1" t="s">
        <v>37</v>
      </c>
    </row>
    <row r="4" spans="1:19" x14ac:dyDescent="0.3">
      <c r="A4" s="10" t="s">
        <v>12</v>
      </c>
      <c r="B4" s="48">
        <v>3984.801442596674</v>
      </c>
      <c r="C4" s="48">
        <v>10414.000659727313</v>
      </c>
      <c r="D4" s="48">
        <v>38345.222629796845</v>
      </c>
      <c r="E4" s="48">
        <v>18498.051948051947</v>
      </c>
      <c r="F4" s="48">
        <v>3813.3006720457151</v>
      </c>
      <c r="G4" s="48">
        <v>17842.589820359281</v>
      </c>
      <c r="H4" s="48">
        <v>7435.8566487317448</v>
      </c>
      <c r="I4" s="48">
        <v>3411.3654618473897</v>
      </c>
      <c r="J4" s="48">
        <v>10286.140122360372</v>
      </c>
      <c r="L4" s="16"/>
      <c r="M4" s="16"/>
      <c r="N4" s="16"/>
      <c r="O4" s="16"/>
      <c r="P4" s="16"/>
      <c r="Q4" s="16"/>
      <c r="R4" s="16"/>
      <c r="S4" s="16"/>
    </row>
    <row r="5" spans="1:19" x14ac:dyDescent="0.3">
      <c r="A5" s="10" t="s">
        <v>13</v>
      </c>
      <c r="B5" s="48">
        <v>3605.4866760168302</v>
      </c>
      <c r="C5" s="48">
        <v>9703.8427649904697</v>
      </c>
      <c r="D5" s="48">
        <v>37113.208803611735</v>
      </c>
      <c r="E5" s="48">
        <v>18686.2012987013</v>
      </c>
      <c r="F5" s="48">
        <v>3625.5944807742608</v>
      </c>
      <c r="G5" s="48">
        <v>18365.052395209579</v>
      </c>
      <c r="H5" s="48">
        <v>7487.8766333589547</v>
      </c>
      <c r="I5" s="48">
        <v>3431.0843373493976</v>
      </c>
      <c r="J5" s="48">
        <v>10445.297019932899</v>
      </c>
      <c r="L5" s="16"/>
      <c r="M5" s="16"/>
      <c r="N5" s="16"/>
      <c r="O5" s="16"/>
      <c r="P5" s="16"/>
      <c r="Q5" s="16"/>
      <c r="R5" s="16"/>
      <c r="S5" s="16"/>
    </row>
    <row r="6" spans="1:19" x14ac:dyDescent="0.3">
      <c r="A6" s="10" t="s">
        <v>14</v>
      </c>
      <c r="B6" s="48">
        <v>3624.4524143458225</v>
      </c>
      <c r="C6" s="48">
        <v>10462.465474270635</v>
      </c>
      <c r="D6" s="48">
        <v>41014.934537246052</v>
      </c>
      <c r="E6" s="48">
        <v>20141.883116883117</v>
      </c>
      <c r="F6" s="48">
        <v>3981.2483168675426</v>
      </c>
      <c r="G6" s="48">
        <v>21046.369760479043</v>
      </c>
      <c r="H6" s="48">
        <v>8218.1571867794009</v>
      </c>
      <c r="I6" s="48">
        <v>3914.1967871485945</v>
      </c>
      <c r="J6" s="48">
        <v>11879.711071640024</v>
      </c>
      <c r="L6" s="16"/>
      <c r="M6" s="16"/>
      <c r="N6" s="16"/>
      <c r="O6" s="16"/>
      <c r="P6" s="16"/>
      <c r="Q6" s="16"/>
      <c r="R6" s="16"/>
      <c r="S6" s="16"/>
    </row>
    <row r="7" spans="1:19" x14ac:dyDescent="0.3">
      <c r="A7" s="10" t="s">
        <v>15</v>
      </c>
      <c r="B7" s="48">
        <v>4091.9787081339714</v>
      </c>
      <c r="C7" s="48">
        <v>12445.85006589658</v>
      </c>
      <c r="D7" s="48">
        <v>52951.494074492097</v>
      </c>
      <c r="E7" s="48">
        <v>24400</v>
      </c>
      <c r="F7" s="48">
        <v>4909.8999999999996</v>
      </c>
      <c r="G7" s="48">
        <v>26340</v>
      </c>
      <c r="H7" s="48">
        <v>10412</v>
      </c>
      <c r="I7" s="48">
        <v>4910</v>
      </c>
      <c r="J7" s="48">
        <v>15216</v>
      </c>
      <c r="L7" s="16"/>
      <c r="M7" s="16"/>
      <c r="N7" s="16"/>
      <c r="O7" s="16"/>
      <c r="P7" s="16"/>
      <c r="Q7" s="16"/>
      <c r="R7" s="16"/>
      <c r="S7" s="16"/>
    </row>
    <row r="8" spans="1:19" x14ac:dyDescent="0.3">
      <c r="A8" s="10" t="s">
        <v>16</v>
      </c>
      <c r="B8" s="48">
        <v>4181</v>
      </c>
      <c r="C8" s="48">
        <v>12721</v>
      </c>
      <c r="D8" s="48">
        <v>52950</v>
      </c>
      <c r="E8" s="48">
        <v>24400</v>
      </c>
      <c r="F8" s="48">
        <v>4909.8999999999996</v>
      </c>
      <c r="G8" s="48">
        <v>26340</v>
      </c>
      <c r="H8" s="48">
        <v>10412</v>
      </c>
      <c r="I8" s="48">
        <v>4910</v>
      </c>
      <c r="J8" s="48">
        <v>15216</v>
      </c>
      <c r="L8" s="16"/>
      <c r="M8" s="16"/>
      <c r="N8" s="16"/>
      <c r="O8" s="16"/>
      <c r="P8" s="16"/>
      <c r="Q8" s="16"/>
      <c r="R8" s="16"/>
      <c r="S8" s="16"/>
    </row>
    <row r="9" spans="1:19" x14ac:dyDescent="0.3">
      <c r="A9" s="10" t="s">
        <v>17</v>
      </c>
      <c r="B9" s="48">
        <v>3931.9404306220094</v>
      </c>
      <c r="C9" s="48">
        <v>11385.68454918986</v>
      </c>
      <c r="D9" s="48">
        <v>45310.896726862302</v>
      </c>
      <c r="E9" s="48">
        <v>22360.064935064936</v>
      </c>
      <c r="F9" s="48">
        <v>4366.5399726352643</v>
      </c>
      <c r="G9" s="48">
        <v>22732.050898203594</v>
      </c>
      <c r="H9" s="48">
        <v>9105.4980784012296</v>
      </c>
      <c r="I9" s="48">
        <v>4288.8554216867469</v>
      </c>
      <c r="J9" s="48">
        <v>13117.931715018749</v>
      </c>
      <c r="L9" s="16"/>
      <c r="M9" s="16"/>
      <c r="N9" s="16"/>
      <c r="O9" s="16"/>
      <c r="P9" s="16"/>
      <c r="Q9" s="16"/>
      <c r="R9" s="16"/>
      <c r="S9" s="16"/>
    </row>
    <row r="10" spans="1:19" x14ac:dyDescent="0.3">
      <c r="A10" s="10" t="s">
        <v>18</v>
      </c>
      <c r="B10" s="48">
        <v>4354.1342416349426</v>
      </c>
      <c r="C10" s="48">
        <v>10427.847749596833</v>
      </c>
      <c r="D10" s="48">
        <v>37638.027370203163</v>
      </c>
      <c r="E10" s="48">
        <v>19478.409090909092</v>
      </c>
      <c r="F10" s="48">
        <v>3689.809756735548</v>
      </c>
      <c r="G10" s="48">
        <v>18808.652694610777</v>
      </c>
      <c r="H10" s="48">
        <v>7796.9953881629517</v>
      </c>
      <c r="I10" s="48">
        <v>3539.5381526104416</v>
      </c>
      <c r="J10" s="48">
        <v>11179.020327610026</v>
      </c>
      <c r="L10" s="16"/>
      <c r="M10" s="16"/>
      <c r="N10" s="16"/>
      <c r="O10" s="16"/>
      <c r="P10" s="16"/>
      <c r="Q10" s="16"/>
      <c r="R10" s="16"/>
      <c r="S10" s="16"/>
    </row>
    <row r="11" spans="1:19" x14ac:dyDescent="0.3">
      <c r="A11" s="10" t="s">
        <v>19</v>
      </c>
      <c r="B11" s="48">
        <v>4532.8114606291329</v>
      </c>
      <c r="C11" s="48">
        <v>11630.56641254948</v>
      </c>
      <c r="D11" s="48">
        <v>40007.430304740403</v>
      </c>
      <c r="E11" s="48">
        <v>19260.551948051947</v>
      </c>
      <c r="F11" s="48">
        <v>4070.1617758908628</v>
      </c>
      <c r="G11" s="48">
        <v>19557.844311377245</v>
      </c>
      <c r="H11" s="48">
        <v>8345.2059953881635</v>
      </c>
      <c r="I11" s="48">
        <v>3647.9919678714859</v>
      </c>
      <c r="J11" s="48">
        <v>11405.243339253997</v>
      </c>
      <c r="L11" s="16"/>
      <c r="M11" s="16"/>
      <c r="N11" s="16"/>
      <c r="O11" s="16"/>
      <c r="P11" s="16"/>
      <c r="Q11" s="16"/>
      <c r="R11" s="16"/>
      <c r="S11" s="16"/>
    </row>
    <row r="12" spans="1:19" x14ac:dyDescent="0.3">
      <c r="A12" s="10" t="s">
        <v>20</v>
      </c>
      <c r="B12" s="48">
        <v>4882.180324584252</v>
      </c>
      <c r="C12" s="48">
        <v>12970.766896349509</v>
      </c>
      <c r="D12" s="48">
        <v>44339.449492099324</v>
      </c>
      <c r="E12" s="48">
        <v>21686.688311688311</v>
      </c>
      <c r="F12" s="48">
        <v>4618.4614398680051</v>
      </c>
      <c r="G12" s="48">
        <v>23500.958083832335</v>
      </c>
      <c r="H12" s="48">
        <v>10072.869715603381</v>
      </c>
      <c r="I12" s="48">
        <v>4525.4819277108436</v>
      </c>
      <c r="J12" s="48">
        <v>14587.380303927373</v>
      </c>
      <c r="L12" s="16"/>
      <c r="M12" s="16"/>
      <c r="N12" s="16"/>
      <c r="O12" s="16"/>
      <c r="P12" s="16"/>
      <c r="Q12" s="16"/>
      <c r="R12" s="16"/>
      <c r="S12" s="16"/>
    </row>
    <row r="13" spans="1:19" x14ac:dyDescent="0.3">
      <c r="A13" s="10" t="s">
        <v>21</v>
      </c>
      <c r="B13" s="48">
        <v>4982</v>
      </c>
      <c r="C13" s="48">
        <v>13493</v>
      </c>
      <c r="D13" s="48">
        <v>47535.972065462753</v>
      </c>
      <c r="E13" s="48">
        <v>22746.266233766233</v>
      </c>
      <c r="F13" s="48">
        <v>4860.5036338759328</v>
      </c>
      <c r="G13" s="48">
        <v>24240.291916167665</v>
      </c>
      <c r="H13" s="48">
        <v>10313.962336664104</v>
      </c>
      <c r="I13" s="48">
        <v>4525.4819277108436</v>
      </c>
      <c r="J13" s="48">
        <v>14778.568778369845</v>
      </c>
      <c r="L13" s="16"/>
      <c r="M13" s="16"/>
      <c r="N13" s="16"/>
      <c r="O13" s="16"/>
      <c r="P13" s="16"/>
      <c r="Q13" s="16"/>
      <c r="R13" s="16"/>
      <c r="S13" s="16"/>
    </row>
    <row r="14" spans="1:19" x14ac:dyDescent="0.3">
      <c r="A14" s="10" t="s">
        <v>22</v>
      </c>
      <c r="B14" s="48">
        <v>4913.1244239631333</v>
      </c>
      <c r="C14" s="48">
        <v>13345.627400674388</v>
      </c>
      <c r="D14" s="48">
        <v>47535.673250564338</v>
      </c>
      <c r="E14" s="48">
        <v>22746.266233766233</v>
      </c>
      <c r="F14" s="48">
        <v>4860.5036338759328</v>
      </c>
      <c r="G14" s="48">
        <v>24240.291916167665</v>
      </c>
      <c r="H14" s="48">
        <v>10313.962336664104</v>
      </c>
      <c r="I14" s="48">
        <v>4525.4819277108436</v>
      </c>
      <c r="J14" s="48">
        <v>14778.568778369845</v>
      </c>
      <c r="L14" s="16"/>
      <c r="M14" s="16"/>
      <c r="N14" s="16"/>
      <c r="O14" s="16"/>
      <c r="P14" s="16"/>
      <c r="Q14" s="16"/>
      <c r="R14" s="16"/>
      <c r="S14" s="16"/>
    </row>
    <row r="15" spans="1:19" x14ac:dyDescent="0.3">
      <c r="A15" s="10" t="s">
        <v>23</v>
      </c>
      <c r="B15" s="48">
        <v>4533.80965738329</v>
      </c>
      <c r="C15" s="48">
        <v>12399.079900307872</v>
      </c>
      <c r="D15" s="48">
        <v>43155.744074492097</v>
      </c>
      <c r="E15" s="48">
        <v>20775.64935064935</v>
      </c>
      <c r="F15" s="48">
        <v>4499.9101611702445</v>
      </c>
      <c r="G15" s="48">
        <v>21598.405688622755</v>
      </c>
      <c r="H15" s="48">
        <v>9104.4976940814759</v>
      </c>
      <c r="I15" s="48">
        <v>4042.3694779116468</v>
      </c>
      <c r="J15" s="48">
        <v>12567.388987566608</v>
      </c>
      <c r="L15" s="16"/>
      <c r="M15" s="16"/>
      <c r="N15" s="16"/>
      <c r="O15" s="16"/>
      <c r="P15" s="16"/>
      <c r="Q15" s="16"/>
      <c r="R15" s="16"/>
      <c r="S15" s="16"/>
    </row>
    <row r="16" spans="1:19" x14ac:dyDescent="0.3">
      <c r="B16" s="2"/>
      <c r="C16" s="2"/>
      <c r="D16" s="2"/>
      <c r="E16" s="2"/>
      <c r="F16" s="2"/>
      <c r="G16" s="2"/>
      <c r="H16" s="2"/>
      <c r="I16" s="2"/>
      <c r="J16" s="2"/>
      <c r="K16" s="2"/>
    </row>
    <row r="17" spans="1:23" x14ac:dyDescent="0.3">
      <c r="A17" s="1" t="s">
        <v>44</v>
      </c>
      <c r="B17" s="49">
        <v>170916.10962190721</v>
      </c>
      <c r="C17" s="2"/>
      <c r="D17" s="2"/>
      <c r="E17" s="2"/>
      <c r="F17" s="2"/>
      <c r="G17" s="2"/>
      <c r="H17" s="2"/>
      <c r="I17" s="2"/>
      <c r="J17" s="2"/>
      <c r="K17" s="2"/>
    </row>
    <row r="18" spans="1:23" x14ac:dyDescent="0.3">
      <c r="B18" s="2"/>
      <c r="C18" s="2"/>
      <c r="D18" s="2"/>
      <c r="E18" s="2"/>
      <c r="F18" s="2"/>
      <c r="G18" s="2"/>
      <c r="H18" s="2"/>
      <c r="I18" s="2"/>
      <c r="J18" s="2"/>
      <c r="K18" s="2"/>
    </row>
    <row r="19" spans="1:23" x14ac:dyDescent="0.3">
      <c r="A19" s="1" t="s">
        <v>52</v>
      </c>
      <c r="B19" s="50">
        <v>0.1953</v>
      </c>
      <c r="C19" s="50">
        <v>0.10210000000000001</v>
      </c>
      <c r="D19" s="50">
        <v>5.5E-2</v>
      </c>
      <c r="E19" s="50">
        <v>7.4999999999999997E-3</v>
      </c>
      <c r="F19" s="50">
        <v>0.22329999999999997</v>
      </c>
      <c r="G19" s="50">
        <v>-9.1999999999999998E-3</v>
      </c>
      <c r="H19" s="50">
        <v>-4.4000000000000003E-3</v>
      </c>
      <c r="I19" s="50">
        <v>8.6999999999999994E-2</v>
      </c>
      <c r="J19" s="50">
        <v>0.2225</v>
      </c>
      <c r="K19" s="1" t="s">
        <v>70</v>
      </c>
    </row>
    <row r="21" spans="1:23" x14ac:dyDescent="0.3">
      <c r="A21" s="1" t="s">
        <v>53</v>
      </c>
      <c r="B21" s="50">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23" x14ac:dyDescent="0.3">
      <c r="L22" s="12"/>
    </row>
    <row r="23" spans="1:23" x14ac:dyDescent="0.3">
      <c r="A23" s="1" t="s">
        <v>77</v>
      </c>
      <c r="B23" s="22" t="s">
        <v>45</v>
      </c>
      <c r="N23" s="1" t="s">
        <v>79</v>
      </c>
    </row>
    <row r="24" spans="1:23" x14ac:dyDescent="0.3">
      <c r="A24" s="10" t="s">
        <v>12</v>
      </c>
      <c r="B24" s="50">
        <v>1.2142600650463761E-2</v>
      </c>
      <c r="C24" s="50">
        <v>2.8181549429821033E-2</v>
      </c>
      <c r="D24" s="50">
        <v>1.3229408405773704E-2</v>
      </c>
      <c r="E24" s="50">
        <v>3.8528131543591478E-2</v>
      </c>
      <c r="F24" s="50">
        <v>7.2915705613602083E-2</v>
      </c>
      <c r="G24" s="50">
        <v>4.4121488381227723E-2</v>
      </c>
      <c r="H24" s="50">
        <v>3.1331843983800754E-2</v>
      </c>
      <c r="I24" s="50">
        <v>4.3272335499658407E-2</v>
      </c>
      <c r="J24" s="50">
        <v>8.2397197899212859E-3</v>
      </c>
      <c r="N24" s="35">
        <f>HLOOKUP('入力(太陽光)'!$E$13,$B$2:$J$35,23,0)</f>
        <v>2.8181549429821033E-2</v>
      </c>
      <c r="Q24" s="65"/>
      <c r="R24" s="65"/>
      <c r="S24" s="65"/>
      <c r="T24" s="65"/>
      <c r="U24" s="65"/>
      <c r="V24" s="65"/>
      <c r="W24" s="65"/>
    </row>
    <row r="25" spans="1:23" x14ac:dyDescent="0.3">
      <c r="A25" s="10" t="s">
        <v>13</v>
      </c>
      <c r="B25" s="50">
        <v>3.7828330290400392E-2</v>
      </c>
      <c r="C25" s="50">
        <v>0.16656764123326587</v>
      </c>
      <c r="D25" s="50">
        <v>0.12243494811914483</v>
      </c>
      <c r="E25" s="50">
        <v>0.15568315602564578</v>
      </c>
      <c r="F25" s="50">
        <v>0.23320296810398647</v>
      </c>
      <c r="G25" s="50">
        <v>0.16361703393235211</v>
      </c>
      <c r="H25" s="50">
        <v>0.18464488709930771</v>
      </c>
      <c r="I25" s="50">
        <v>0.21356823017936777</v>
      </c>
      <c r="J25" s="50">
        <v>6.9262110077576267E-2</v>
      </c>
      <c r="N25" s="35">
        <f>HLOOKUP('入力(太陽光)'!$E$13,$B$2:$J$35,24,0)</f>
        <v>0.16656764123326587</v>
      </c>
      <c r="Q25" s="65"/>
      <c r="R25" s="65"/>
      <c r="S25" s="65"/>
      <c r="T25" s="65"/>
      <c r="U25" s="65"/>
      <c r="V25" s="65"/>
      <c r="W25" s="65"/>
    </row>
    <row r="26" spans="1:23" x14ac:dyDescent="0.3">
      <c r="A26" s="10" t="s">
        <v>14</v>
      </c>
      <c r="B26" s="50">
        <v>6.4898635830027335E-2</v>
      </c>
      <c r="C26" s="50">
        <v>0.19630802157814731</v>
      </c>
      <c r="D26" s="50">
        <v>0.1464804597355667</v>
      </c>
      <c r="E26" s="50">
        <v>0.17887873555038278</v>
      </c>
      <c r="F26" s="50">
        <v>0.26459127313225916</v>
      </c>
      <c r="G26" s="50">
        <v>0.1861853993576886</v>
      </c>
      <c r="H26" s="50">
        <v>0.16888924707047887</v>
      </c>
      <c r="I26" s="50">
        <v>0.19373006263599715</v>
      </c>
      <c r="J26" s="50">
        <v>9.2959611407899781E-2</v>
      </c>
      <c r="N26" s="35">
        <f>HLOOKUP('入力(太陽光)'!$E$13,$B$2:$J$35,25,0)</f>
        <v>0.19630802157814731</v>
      </c>
      <c r="Q26" s="65"/>
      <c r="R26" s="65"/>
      <c r="S26" s="65"/>
      <c r="T26" s="65"/>
      <c r="U26" s="65"/>
      <c r="V26" s="65"/>
      <c r="W26" s="65"/>
    </row>
    <row r="27" spans="1:23" x14ac:dyDescent="0.3">
      <c r="A27" s="10" t="s">
        <v>15</v>
      </c>
      <c r="B27" s="50">
        <v>9.0640911938341839E-2</v>
      </c>
      <c r="C27" s="50">
        <v>0.19878220570745336</v>
      </c>
      <c r="D27" s="50">
        <v>0.22287714441198159</v>
      </c>
      <c r="E27" s="50">
        <v>0.2184989031484264</v>
      </c>
      <c r="F27" s="50">
        <v>0.29750511504908228</v>
      </c>
      <c r="G27" s="50">
        <v>0.23762540490095496</v>
      </c>
      <c r="H27" s="50">
        <v>0.26812241365029232</v>
      </c>
      <c r="I27" s="50">
        <v>0.29473141549884235</v>
      </c>
      <c r="J27" s="50">
        <v>0.1388163841301237</v>
      </c>
      <c r="N27" s="35">
        <f>HLOOKUP('入力(太陽光)'!$E$13,$B$2:$J$35,26,0)</f>
        <v>0.19878220570745336</v>
      </c>
      <c r="Q27" s="65"/>
      <c r="R27" s="65"/>
      <c r="S27" s="65"/>
      <c r="T27" s="65"/>
      <c r="U27" s="65"/>
      <c r="V27" s="65"/>
      <c r="W27" s="65"/>
    </row>
    <row r="28" spans="1:23" x14ac:dyDescent="0.3">
      <c r="A28" s="10" t="s">
        <v>16</v>
      </c>
      <c r="B28" s="50">
        <v>9.1073735238599157E-2</v>
      </c>
      <c r="C28" s="50">
        <v>0.24381754091344321</v>
      </c>
      <c r="D28" s="50">
        <v>0.24425820368383164</v>
      </c>
      <c r="E28" s="50">
        <v>0.27869265912356106</v>
      </c>
      <c r="F28" s="50">
        <v>0.35182902431223106</v>
      </c>
      <c r="G28" s="50">
        <v>0.27445188237473844</v>
      </c>
      <c r="H28" s="50">
        <v>0.28834633649036939</v>
      </c>
      <c r="I28" s="50">
        <v>0.32631029874059991</v>
      </c>
      <c r="J28" s="50">
        <v>0.13834583944863929</v>
      </c>
      <c r="N28" s="35">
        <f>HLOOKUP('入力(太陽光)'!$E$13,$B$2:$J$35,27,0)</f>
        <v>0.24381754091344321</v>
      </c>
      <c r="Q28" s="65"/>
      <c r="R28" s="65"/>
      <c r="S28" s="65"/>
      <c r="T28" s="65"/>
      <c r="U28" s="65"/>
      <c r="V28" s="65"/>
      <c r="W28" s="65"/>
    </row>
    <row r="29" spans="1:23" x14ac:dyDescent="0.3">
      <c r="A29" s="10" t="s">
        <v>17</v>
      </c>
      <c r="B29" s="50">
        <v>4.1116201553973442E-2</v>
      </c>
      <c r="C29" s="50">
        <v>0.15252464723086462</v>
      </c>
      <c r="D29" s="50">
        <v>0.14827568201599622</v>
      </c>
      <c r="E29" s="50">
        <v>0.16118087782450852</v>
      </c>
      <c r="F29" s="50">
        <v>0.19387445338096013</v>
      </c>
      <c r="G29" s="50">
        <v>0.17030843401105203</v>
      </c>
      <c r="H29" s="50">
        <v>0.16537059218903255</v>
      </c>
      <c r="I29" s="50">
        <v>0.20072534128378547</v>
      </c>
      <c r="J29" s="50">
        <v>9.7579689156730362E-2</v>
      </c>
      <c r="N29" s="35">
        <f>HLOOKUP('入力(太陽光)'!$E$13,$B$2:$J$35,28,0)</f>
        <v>0.15252464723086462</v>
      </c>
      <c r="Q29" s="65"/>
      <c r="R29" s="65"/>
      <c r="S29" s="65"/>
      <c r="T29" s="65"/>
      <c r="U29" s="65"/>
      <c r="V29" s="65"/>
      <c r="W29" s="65"/>
    </row>
    <row r="30" spans="1:23" x14ac:dyDescent="0.3">
      <c r="A30" s="10" t="s">
        <v>18</v>
      </c>
      <c r="B30" s="50">
        <v>6.9769827108486096E-3</v>
      </c>
      <c r="C30" s="50">
        <v>0.10659583081698802</v>
      </c>
      <c r="D30" s="50">
        <v>7.0264088314624981E-2</v>
      </c>
      <c r="E30" s="50">
        <v>9.3259860990098711E-2</v>
      </c>
      <c r="F30" s="50">
        <v>0.14000168134652419</v>
      </c>
      <c r="G30" s="50">
        <v>0.10303436892503745</v>
      </c>
      <c r="H30" s="50">
        <v>0.10959269766043128</v>
      </c>
      <c r="I30" s="50">
        <v>0.13775712388867761</v>
      </c>
      <c r="J30" s="50">
        <v>5.7643314767483002E-2</v>
      </c>
      <c r="N30" s="35">
        <f>HLOOKUP('入力(太陽光)'!$E$13,$B$2:$J$35,29,0)</f>
        <v>0.10659583081698802</v>
      </c>
      <c r="Q30" s="65"/>
      <c r="R30" s="65"/>
      <c r="S30" s="65"/>
      <c r="T30" s="65"/>
      <c r="U30" s="65"/>
      <c r="V30" s="65"/>
      <c r="W30" s="65"/>
    </row>
    <row r="31" spans="1:23" x14ac:dyDescent="0.3">
      <c r="A31" s="10" t="s">
        <v>19</v>
      </c>
      <c r="B31" s="50">
        <v>5.9511484115288768E-3</v>
      </c>
      <c r="C31" s="50">
        <v>1.2028013009937092E-2</v>
      </c>
      <c r="D31" s="50">
        <v>4.4894274984016384E-3</v>
      </c>
      <c r="E31" s="50">
        <v>4.0082589817632486E-3</v>
      </c>
      <c r="F31" s="50">
        <v>6.4777489354396114E-3</v>
      </c>
      <c r="G31" s="50">
        <v>3.9749969514393507E-3</v>
      </c>
      <c r="H31" s="50">
        <v>4.364630475483927E-3</v>
      </c>
      <c r="I31" s="50">
        <v>4.960666402369013E-3</v>
      </c>
      <c r="J31" s="50">
        <v>1.6333015650631915E-3</v>
      </c>
      <c r="N31" s="35">
        <f>HLOOKUP('入力(太陽光)'!$E$13,$B$2:$J$35,30,0)</f>
        <v>1.2028013009937092E-2</v>
      </c>
      <c r="Q31" s="65"/>
      <c r="R31" s="65"/>
      <c r="S31" s="65"/>
      <c r="T31" s="65"/>
      <c r="U31" s="65"/>
      <c r="V31" s="65"/>
      <c r="W31" s="65"/>
    </row>
    <row r="32" spans="1:23" x14ac:dyDescent="0.3">
      <c r="A32" s="10" t="s">
        <v>20</v>
      </c>
      <c r="B32" s="50">
        <v>5.438518987742562E-3</v>
      </c>
      <c r="C32" s="50">
        <v>1.4579331553998525E-2</v>
      </c>
      <c r="D32" s="50">
        <v>8.68605792524158E-3</v>
      </c>
      <c r="E32" s="50">
        <v>4.6874707144433217E-2</v>
      </c>
      <c r="F32" s="50">
        <v>2.6713223709652196E-2</v>
      </c>
      <c r="G32" s="50">
        <v>3.9624046566514706E-2</v>
      </c>
      <c r="H32" s="50">
        <v>3.9653313868235451E-2</v>
      </c>
      <c r="I32" s="50">
        <v>5.0411201991303542E-2</v>
      </c>
      <c r="J32" s="50">
        <v>1.4399993927022832E-2</v>
      </c>
      <c r="N32" s="35">
        <f>HLOOKUP('入力(太陽光)'!$E$13,$B$2:$J$35,31,0)</f>
        <v>1.4579331553998525E-2</v>
      </c>
      <c r="Q32" s="65"/>
      <c r="R32" s="65"/>
      <c r="S32" s="65"/>
      <c r="T32" s="65"/>
      <c r="U32" s="65"/>
      <c r="V32" s="65"/>
      <c r="W32" s="65"/>
    </row>
    <row r="33" spans="1:30" x14ac:dyDescent="0.3">
      <c r="A33" s="10" t="s">
        <v>21</v>
      </c>
      <c r="B33" s="50">
        <v>1.1499157976160098E-2</v>
      </c>
      <c r="C33" s="50">
        <v>3.6399882618509419E-2</v>
      </c>
      <c r="D33" s="50">
        <v>2.2092473867435611E-2</v>
      </c>
      <c r="E33" s="50">
        <v>6.200693879792999E-2</v>
      </c>
      <c r="F33" s="50">
        <v>2.3171773875094764E-2</v>
      </c>
      <c r="G33" s="50">
        <v>5.0786227802522253E-2</v>
      </c>
      <c r="H33" s="50">
        <v>5.473449367017922E-2</v>
      </c>
      <c r="I33" s="50">
        <v>6.7949065525172103E-2</v>
      </c>
      <c r="J33" s="50">
        <v>2.9949721571281902E-2</v>
      </c>
      <c r="N33" s="35">
        <f>HLOOKUP('入力(太陽光)'!$E$13,$B$2:$J$35,32,0)</f>
        <v>3.6399882618509419E-2</v>
      </c>
      <c r="Q33" s="65"/>
      <c r="R33" s="65"/>
      <c r="S33" s="65"/>
      <c r="T33" s="65"/>
      <c r="U33" s="65"/>
      <c r="V33" s="65"/>
      <c r="W33" s="65"/>
    </row>
    <row r="34" spans="1:30" x14ac:dyDescent="0.3">
      <c r="A34" s="10" t="s">
        <v>22</v>
      </c>
      <c r="B34" s="50">
        <v>1.3789516971117648E-2</v>
      </c>
      <c r="C34" s="50">
        <v>1.4948091780204021E-2</v>
      </c>
      <c r="D34" s="50">
        <v>8.7674651036243473E-3</v>
      </c>
      <c r="E34" s="50">
        <v>2.6472962308955829E-2</v>
      </c>
      <c r="F34" s="50">
        <v>1.3009814254932028E-2</v>
      </c>
      <c r="G34" s="50">
        <v>2.8238229752686483E-2</v>
      </c>
      <c r="H34" s="50">
        <v>2.4682551352177107E-2</v>
      </c>
      <c r="I34" s="50">
        <v>3.2316727442424309E-2</v>
      </c>
      <c r="J34" s="50">
        <v>1.2487267062250867E-2</v>
      </c>
      <c r="N34" s="35">
        <f>HLOOKUP('入力(太陽光)'!$E$13,$B$2:$J$35,33,0)</f>
        <v>1.4948091780204021E-2</v>
      </c>
      <c r="Q34" s="1" t="s">
        <v>93</v>
      </c>
    </row>
    <row r="35" spans="1:30" x14ac:dyDescent="0.3">
      <c r="A35" s="10" t="s">
        <v>23</v>
      </c>
      <c r="B35" s="50">
        <v>1.1614655113282447E-2</v>
      </c>
      <c r="C35" s="50">
        <v>2.1113847670920782E-2</v>
      </c>
      <c r="D35" s="50">
        <v>8.477644096713529E-3</v>
      </c>
      <c r="E35" s="50">
        <v>1.8041253168685861E-2</v>
      </c>
      <c r="F35" s="50">
        <v>3.3553318062202284E-2</v>
      </c>
      <c r="G35" s="50">
        <v>2.2658784985781007E-2</v>
      </c>
      <c r="H35" s="50">
        <v>2.0525555021530154E-2</v>
      </c>
      <c r="I35" s="50">
        <v>2.9697457076299363E-2</v>
      </c>
      <c r="J35" s="50">
        <v>7.657952760546937E-3</v>
      </c>
      <c r="N35" s="35">
        <f>HLOOKUP('入力(太陽光)'!$E$13,$B$2:$J$35,34,0)</f>
        <v>2.1113847670920782E-2</v>
      </c>
      <c r="Z35" s="10" t="s">
        <v>36</v>
      </c>
    </row>
    <row r="36" spans="1:30" x14ac:dyDescent="0.3">
      <c r="A36" s="10"/>
      <c r="B36" s="10"/>
      <c r="C36" s="10"/>
      <c r="D36" s="10"/>
      <c r="E36" s="10"/>
      <c r="F36" s="10"/>
      <c r="G36" s="10"/>
      <c r="H36" s="10"/>
      <c r="I36" s="10"/>
      <c r="J36" s="10"/>
      <c r="N36" s="1" t="s">
        <v>79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f>IF('入力(太陽光)'!$E$13=B$2,B24*'入力(太陽光)'!$E$15/1000,0)</f>
        <v>0</v>
      </c>
      <c r="C38" s="41">
        <f>IF('入力(太陽光)'!$E$13=C$2,C24*'入力(太陽光)'!$E$15/1000,0)</f>
        <v>5.6363098859642066E-2</v>
      </c>
      <c r="D38" s="41">
        <f>IF('入力(太陽光)'!$E$13=D$2,D24*'入力(太陽光)'!$E$15/1000,0)</f>
        <v>0</v>
      </c>
      <c r="E38" s="41">
        <f>IF('入力(太陽光)'!$E$13=E$2,E24*'入力(太陽光)'!$E$15/1000,0)</f>
        <v>0</v>
      </c>
      <c r="F38" s="41">
        <f>IF('入力(太陽光)'!$E$13=F$2,F24*'入力(太陽光)'!$E$15/1000,0)</f>
        <v>0</v>
      </c>
      <c r="G38" s="41">
        <f>IF('入力(太陽光)'!$E$13=G$2,G24*'入力(太陽光)'!$E$15/1000,0)</f>
        <v>0</v>
      </c>
      <c r="H38" s="41">
        <f>IF('入力(太陽光)'!$E$13=H$2,H24*'入力(太陽光)'!$E$15/1000,0)</f>
        <v>0</v>
      </c>
      <c r="I38" s="41">
        <f>IF('入力(太陽光)'!$E$13=I$2,I24*'入力(太陽光)'!$E$15/1000,0)</f>
        <v>0</v>
      </c>
      <c r="J38" s="42">
        <f>IF('入力(太陽光)'!$E$13=J$2,J24*'入力(太陽光)'!$E$15/1000,0)</f>
        <v>0</v>
      </c>
      <c r="K38" s="43">
        <f>SUM(B38:J38)</f>
        <v>5.6363098859642066E-2</v>
      </c>
      <c r="L38" s="44">
        <f>MIN($K$38:$K$49)</f>
        <v>2.4056026019874187E-2</v>
      </c>
      <c r="N38" s="39">
        <f>K38*1000</f>
        <v>56.363098859642065</v>
      </c>
      <c r="Q38" s="10" t="s">
        <v>12</v>
      </c>
      <c r="R38" s="41">
        <f>IF('入力(太陽光)'!$E$13=B$2,B24*'入力(太陽光)'!$E$23/1000,0)</f>
        <v>0</v>
      </c>
      <c r="S38" s="41">
        <f>IF('入力(太陽光)'!$E$13=C$2,C24*'入力(太陽光)'!$E$23/1000,0)</f>
        <v>5.6363098859642066E-2</v>
      </c>
      <c r="T38" s="41">
        <f>IF('入力(太陽光)'!$E$13=D$2,D24*'入力(太陽光)'!$E$23/1000,0)</f>
        <v>0</v>
      </c>
      <c r="U38" s="41">
        <f>IF('入力(太陽光)'!$E$13=E$2,E24*'入力(太陽光)'!$E$23/1000,0)</f>
        <v>0</v>
      </c>
      <c r="V38" s="41">
        <f>IF('入力(太陽光)'!$E$13=F$2,F24*'入力(太陽光)'!$E$23/1000,0)</f>
        <v>0</v>
      </c>
      <c r="W38" s="41">
        <f>IF('入力(太陽光)'!$E$13=G$2,G24*'入力(太陽光)'!$E$23/1000,0)</f>
        <v>0</v>
      </c>
      <c r="X38" s="41">
        <f>IF('入力(太陽光)'!$E$13=H$2,H24*'入力(太陽光)'!$E$23/1000,0)</f>
        <v>0</v>
      </c>
      <c r="Y38" s="41">
        <f>IF('入力(太陽光)'!$E$13=I$2,I24*'入力(太陽光)'!$E$23/1000,0)</f>
        <v>0</v>
      </c>
      <c r="Z38" s="42">
        <f>IF('入力(太陽光)'!$E$13=J$2,J24*'入力(太陽光)'!$E$23/1000,0)</f>
        <v>0</v>
      </c>
      <c r="AA38" s="43">
        <f>SUM(R38:Z38)</f>
        <v>5.6363098859642066E-2</v>
      </c>
      <c r="AB38" s="44">
        <f>MIN($AA$38:$AA$49)</f>
        <v>2.4056026019874187E-2</v>
      </c>
      <c r="AD38" s="39">
        <f>AA38*1000</f>
        <v>56.363098859642065</v>
      </c>
    </row>
    <row r="39" spans="1:30" x14ac:dyDescent="0.3">
      <c r="A39" s="10" t="s">
        <v>13</v>
      </c>
      <c r="B39" s="41">
        <f>IF('入力(太陽光)'!$E$13=B$2,B25*'入力(太陽光)'!$E$15/1000,0)</f>
        <v>0</v>
      </c>
      <c r="C39" s="41">
        <f>IF('入力(太陽光)'!$E$13=C$2,C25*'入力(太陽光)'!$E$15/1000,0)</f>
        <v>0.33313528246653173</v>
      </c>
      <c r="D39" s="41">
        <f>IF('入力(太陽光)'!$E$13=D$2,D25*'入力(太陽光)'!$E$15/1000,0)</f>
        <v>0</v>
      </c>
      <c r="E39" s="41">
        <f>IF('入力(太陽光)'!$E$13=E$2,E25*'入力(太陽光)'!$E$15/1000,0)</f>
        <v>0</v>
      </c>
      <c r="F39" s="41">
        <f>IF('入力(太陽光)'!$E$13=F$2,F25*'入力(太陽光)'!$E$15/1000,0)</f>
        <v>0</v>
      </c>
      <c r="G39" s="41">
        <f>IF('入力(太陽光)'!$E$13=G$2,G25*'入力(太陽光)'!$E$15/1000,0)</f>
        <v>0</v>
      </c>
      <c r="H39" s="41">
        <f>IF('入力(太陽光)'!$E$13=H$2,H25*'入力(太陽光)'!$E$15/1000,0)</f>
        <v>0</v>
      </c>
      <c r="I39" s="41">
        <f>IF('入力(太陽光)'!$E$13=I$2,I25*'入力(太陽光)'!$E$15/1000,0)</f>
        <v>0</v>
      </c>
      <c r="J39" s="42">
        <f>IF('入力(太陽光)'!$E$13=J$2,J25*'入力(太陽光)'!$E$15/1000,0)</f>
        <v>0</v>
      </c>
      <c r="K39" s="43">
        <f t="shared" ref="K39:K49" si="1">SUM(B39:J39)</f>
        <v>0.33313528246653173</v>
      </c>
      <c r="L39" s="44">
        <f t="shared" ref="L39:L49" si="2">MIN($K$38:$K$49)</f>
        <v>2.4056026019874187E-2</v>
      </c>
      <c r="N39" s="39">
        <f t="shared" ref="N39:N50" si="3">K39*1000</f>
        <v>333.13528246653175</v>
      </c>
      <c r="Q39" s="10" t="s">
        <v>13</v>
      </c>
      <c r="R39" s="41">
        <f>IF('入力(太陽光)'!$E$13=B$2,B25*'入力(太陽光)'!$F$23/1000,0)</f>
        <v>0</v>
      </c>
      <c r="S39" s="41">
        <f>IF('入力(太陽光)'!$E$13=C$2,C25*'入力(太陽光)'!$F$23/1000,0)</f>
        <v>0.33313528246653173</v>
      </c>
      <c r="T39" s="41">
        <f>IF('入力(太陽光)'!$E$13=D$2,D25*'入力(太陽光)'!$F$23/1000,0)</f>
        <v>0</v>
      </c>
      <c r="U39" s="41">
        <f>IF('入力(太陽光)'!$E$13=E$2,E25*'入力(太陽光)'!$F$23/1000,0)</f>
        <v>0</v>
      </c>
      <c r="V39" s="41">
        <f>IF('入力(太陽光)'!$E$13=F$2,F25*'入力(太陽光)'!$F$23/1000,0)</f>
        <v>0</v>
      </c>
      <c r="W39" s="41">
        <f>IF('入力(太陽光)'!$E$13=G$2,G25*'入力(太陽光)'!$F$23/1000,0)</f>
        <v>0</v>
      </c>
      <c r="X39" s="41">
        <f>IF('入力(太陽光)'!$E$13=H$2,H25*'入力(太陽光)'!$F$23/1000,0)</f>
        <v>0</v>
      </c>
      <c r="Y39" s="41">
        <f>IF('入力(太陽光)'!$E$13=I$2,I25*'入力(太陽光)'!$F$23/1000,0)</f>
        <v>0</v>
      </c>
      <c r="Z39" s="42">
        <f>IF('入力(太陽光)'!$E$13=J$2,J25*'入力(太陽光)'!$F$23/1000,0)</f>
        <v>0</v>
      </c>
      <c r="AA39" s="43">
        <f t="shared" ref="AA39:AA48" si="4">SUM(R39:Z39)</f>
        <v>0.33313528246653173</v>
      </c>
      <c r="AB39" s="44">
        <f t="shared" ref="AB39:AB49" si="5">MIN($AA$38:$AA$49)</f>
        <v>2.4056026019874187E-2</v>
      </c>
      <c r="AD39" s="39">
        <f t="shared" ref="AD39:AD49" si="6">AA39*1000</f>
        <v>333.13528246653175</v>
      </c>
    </row>
    <row r="40" spans="1:30" x14ac:dyDescent="0.3">
      <c r="A40" s="10" t="s">
        <v>14</v>
      </c>
      <c r="B40" s="41">
        <f>IF('入力(太陽光)'!$E$13=B$2,B26*'入力(太陽光)'!$E$15/1000,0)</f>
        <v>0</v>
      </c>
      <c r="C40" s="41">
        <f>IF('入力(太陽光)'!$E$13=C$2,C26*'入力(太陽光)'!$E$15/1000,0)</f>
        <v>0.39261604315629461</v>
      </c>
      <c r="D40" s="41">
        <f>IF('入力(太陽光)'!$E$13=D$2,D26*'入力(太陽光)'!$E$15/1000,0)</f>
        <v>0</v>
      </c>
      <c r="E40" s="41">
        <f>IF('入力(太陽光)'!$E$13=E$2,E26*'入力(太陽光)'!$E$15/1000,0)</f>
        <v>0</v>
      </c>
      <c r="F40" s="41">
        <f>IF('入力(太陽光)'!$E$13=F$2,F26*'入力(太陽光)'!$E$15/1000,0)</f>
        <v>0</v>
      </c>
      <c r="G40" s="41">
        <f>IF('入力(太陽光)'!$E$13=G$2,G26*'入力(太陽光)'!$E$15/1000,0)</f>
        <v>0</v>
      </c>
      <c r="H40" s="41">
        <f>IF('入力(太陽光)'!$E$13=H$2,H26*'入力(太陽光)'!$E$15/1000,0)</f>
        <v>0</v>
      </c>
      <c r="I40" s="41">
        <f>IF('入力(太陽光)'!$E$13=I$2,I26*'入力(太陽光)'!$E$15/1000,0)</f>
        <v>0</v>
      </c>
      <c r="J40" s="42">
        <f>IF('入力(太陽光)'!$E$13=J$2,J26*'入力(太陽光)'!$E$15/1000,0)</f>
        <v>0</v>
      </c>
      <c r="K40" s="43">
        <f t="shared" si="1"/>
        <v>0.39261604315629461</v>
      </c>
      <c r="L40" s="44">
        <f t="shared" si="2"/>
        <v>2.4056026019874187E-2</v>
      </c>
      <c r="N40" s="39">
        <f t="shared" si="3"/>
        <v>392.61604315629461</v>
      </c>
      <c r="Q40" s="10" t="s">
        <v>14</v>
      </c>
      <c r="R40" s="41">
        <f>IF('入力(太陽光)'!$E$13=B$2,B26*'入力(太陽光)'!$G$23/1000,0)</f>
        <v>0</v>
      </c>
      <c r="S40" s="41">
        <f>IF('入力(太陽光)'!$E$13=C$2,C26*'入力(太陽光)'!$G$23/1000,0)</f>
        <v>0.39261604315629461</v>
      </c>
      <c r="T40" s="41">
        <f>IF('入力(太陽光)'!$E$13=D$2,D26*'入力(太陽光)'!$G$23/1000,0)</f>
        <v>0</v>
      </c>
      <c r="U40" s="41">
        <f>IF('入力(太陽光)'!$E$13=E$2,E26*'入力(太陽光)'!$G$23/1000,0)</f>
        <v>0</v>
      </c>
      <c r="V40" s="41">
        <f>IF('入力(太陽光)'!$E$13=F$2,F26*'入力(太陽光)'!$G$23/1000,0)</f>
        <v>0</v>
      </c>
      <c r="W40" s="41">
        <f>IF('入力(太陽光)'!$E$13=G$2,G26*'入力(太陽光)'!$G$23/1000,0)</f>
        <v>0</v>
      </c>
      <c r="X40" s="41">
        <f>IF('入力(太陽光)'!$E$13=H$2,H26*'入力(太陽光)'!$G$23/1000,0)</f>
        <v>0</v>
      </c>
      <c r="Y40" s="41">
        <f>IF('入力(太陽光)'!$E$13=I$2,I26*'入力(太陽光)'!$G$23/1000,0)</f>
        <v>0</v>
      </c>
      <c r="Z40" s="42">
        <f>IF('入力(太陽光)'!$E$13=J$2,J26*'入力(太陽光)'!$G$23/1000,0)</f>
        <v>0</v>
      </c>
      <c r="AA40" s="43">
        <f t="shared" si="4"/>
        <v>0.39261604315629461</v>
      </c>
      <c r="AB40" s="44">
        <f>MIN($AA$38:$AA$49)</f>
        <v>2.4056026019874187E-2</v>
      </c>
      <c r="AD40" s="39">
        <f t="shared" si="6"/>
        <v>392.61604315629461</v>
      </c>
    </row>
    <row r="41" spans="1:30" x14ac:dyDescent="0.3">
      <c r="A41" s="10" t="s">
        <v>15</v>
      </c>
      <c r="B41" s="41">
        <f>IF('入力(太陽光)'!$E$13=B$2,B27*'入力(太陽光)'!$E$15/1000,0)</f>
        <v>0</v>
      </c>
      <c r="C41" s="41">
        <f>IF('入力(太陽光)'!$E$13=C$2,C27*'入力(太陽光)'!$E$15/1000,0)</f>
        <v>0.39756441141490673</v>
      </c>
      <c r="D41" s="41">
        <f>IF('入力(太陽光)'!$E$13=D$2,D27*'入力(太陽光)'!$E$15/1000,0)</f>
        <v>0</v>
      </c>
      <c r="E41" s="41">
        <f>IF('入力(太陽光)'!$E$13=E$2,E27*'入力(太陽光)'!$E$15/1000,0)</f>
        <v>0</v>
      </c>
      <c r="F41" s="41">
        <f>IF('入力(太陽光)'!$E$13=F$2,F27*'入力(太陽光)'!$E$15/1000,0)</f>
        <v>0</v>
      </c>
      <c r="G41" s="41">
        <f>IF('入力(太陽光)'!$E$13=G$2,G27*'入力(太陽光)'!$E$15/1000,0)</f>
        <v>0</v>
      </c>
      <c r="H41" s="41">
        <f>IF('入力(太陽光)'!$E$13=H$2,H27*'入力(太陽光)'!$E$15/1000,0)</f>
        <v>0</v>
      </c>
      <c r="I41" s="41">
        <f>IF('入力(太陽光)'!$E$13=I$2,I27*'入力(太陽光)'!$E$15/1000,0)</f>
        <v>0</v>
      </c>
      <c r="J41" s="42">
        <f>IF('入力(太陽光)'!$E$13=J$2,J27*'入力(太陽光)'!$E$15/1000,0)</f>
        <v>0</v>
      </c>
      <c r="K41" s="43">
        <f t="shared" si="1"/>
        <v>0.39756441141490673</v>
      </c>
      <c r="L41" s="44">
        <f t="shared" si="2"/>
        <v>2.4056026019874187E-2</v>
      </c>
      <c r="N41" s="39">
        <f t="shared" si="3"/>
        <v>397.56441141490671</v>
      </c>
      <c r="Q41" s="10" t="s">
        <v>15</v>
      </c>
      <c r="R41" s="41">
        <f>IF('入力(太陽光)'!$E$13=B$2,B27*'入力(太陽光)'!$H$23/1000,0)</f>
        <v>0</v>
      </c>
      <c r="S41" s="41">
        <f>IF('入力(太陽光)'!$E$13=C$2,C27*'入力(太陽光)'!$H$23/1000,0)</f>
        <v>0.39756441141490673</v>
      </c>
      <c r="T41" s="41">
        <f>IF('入力(太陽光)'!$E$13=D$2,D27*'入力(太陽光)'!$H$23/1000,0)</f>
        <v>0</v>
      </c>
      <c r="U41" s="41">
        <f>IF('入力(太陽光)'!$E$13=E$2,E27*'入力(太陽光)'!$H$23/1000,0)</f>
        <v>0</v>
      </c>
      <c r="V41" s="41">
        <f>IF('入力(太陽光)'!$E$13=F$2,F27*'入力(太陽光)'!$H$23/1000,0)</f>
        <v>0</v>
      </c>
      <c r="W41" s="41">
        <f>IF('入力(太陽光)'!$E$13=G$2,G27*'入力(太陽光)'!$H$23/1000,0)</f>
        <v>0</v>
      </c>
      <c r="X41" s="41">
        <f>IF('入力(太陽光)'!$E$13=H$2,H27*'入力(太陽光)'!$H$23/1000,0)</f>
        <v>0</v>
      </c>
      <c r="Y41" s="41">
        <f>IF('入力(太陽光)'!$E$13=I$2,I27*'入力(太陽光)'!$H$23/1000,0)</f>
        <v>0</v>
      </c>
      <c r="Z41" s="42">
        <f>IF('入力(太陽光)'!$E$13=J$2,J27*'入力(太陽光)'!$H$23/1000,0)</f>
        <v>0</v>
      </c>
      <c r="AA41" s="43">
        <f t="shared" si="4"/>
        <v>0.39756441141490673</v>
      </c>
      <c r="AB41" s="44">
        <f t="shared" si="5"/>
        <v>2.4056026019874187E-2</v>
      </c>
      <c r="AD41" s="39">
        <f t="shared" si="6"/>
        <v>397.56441141490671</v>
      </c>
    </row>
    <row r="42" spans="1:30" x14ac:dyDescent="0.3">
      <c r="A42" s="10" t="s">
        <v>16</v>
      </c>
      <c r="B42" s="41">
        <f>IF('入力(太陽光)'!$E$13=B$2,B28*'入力(太陽光)'!$E$15/1000,0)</f>
        <v>0</v>
      </c>
      <c r="C42" s="41">
        <f>IF('入力(太陽光)'!$E$13=C$2,C28*'入力(太陽光)'!$E$15/1000,0)</f>
        <v>0.48763508182688642</v>
      </c>
      <c r="D42" s="41">
        <f>IF('入力(太陽光)'!$E$13=D$2,D28*'入力(太陽光)'!$E$15/1000,0)</f>
        <v>0</v>
      </c>
      <c r="E42" s="41">
        <f>IF('入力(太陽光)'!$E$13=E$2,E28*'入力(太陽光)'!$E$15/1000,0)</f>
        <v>0</v>
      </c>
      <c r="F42" s="41">
        <f>IF('入力(太陽光)'!$E$13=F$2,F28*'入力(太陽光)'!$E$15/1000,0)</f>
        <v>0</v>
      </c>
      <c r="G42" s="41">
        <f>IF('入力(太陽光)'!$E$13=G$2,G28*'入力(太陽光)'!$E$15/1000,0)</f>
        <v>0</v>
      </c>
      <c r="H42" s="41">
        <f>IF('入力(太陽光)'!$E$13=H$2,H28*'入力(太陽光)'!$E$15/1000,0)</f>
        <v>0</v>
      </c>
      <c r="I42" s="41">
        <f>IF('入力(太陽光)'!$E$13=I$2,I28*'入力(太陽光)'!$E$15/1000,0)</f>
        <v>0</v>
      </c>
      <c r="J42" s="42">
        <f>IF('入力(太陽光)'!$E$13=J$2,J28*'入力(太陽光)'!$E$15/1000,0)</f>
        <v>0</v>
      </c>
      <c r="K42" s="43">
        <f t="shared" si="1"/>
        <v>0.48763508182688642</v>
      </c>
      <c r="L42" s="44">
        <f t="shared" si="2"/>
        <v>2.4056026019874187E-2</v>
      </c>
      <c r="N42" s="39">
        <f t="shared" si="3"/>
        <v>487.63508182688639</v>
      </c>
      <c r="Q42" s="10" t="s">
        <v>16</v>
      </c>
      <c r="R42" s="41">
        <f>IF('入力(太陽光)'!$E$13=B$2,B28*'入力(太陽光)'!$I$23/1000,0)</f>
        <v>0</v>
      </c>
      <c r="S42" s="41">
        <f>IF('入力(太陽光)'!$E$13=C$2,C28*'入力(太陽光)'!$I$23/1000,0)</f>
        <v>0.48763508182688642</v>
      </c>
      <c r="T42" s="41">
        <f>IF('入力(太陽光)'!$E$13=D$2,D28*'入力(太陽光)'!$I$23/1000,0)</f>
        <v>0</v>
      </c>
      <c r="U42" s="41">
        <f>IF('入力(太陽光)'!$E$13=E$2,E28*'入力(太陽光)'!$I$23/1000,0)</f>
        <v>0</v>
      </c>
      <c r="V42" s="41">
        <f>IF('入力(太陽光)'!$E$13=F$2,F28*'入力(太陽光)'!$I$23/1000,0)</f>
        <v>0</v>
      </c>
      <c r="W42" s="41">
        <f>IF('入力(太陽光)'!$E$13=G$2,G28*'入力(太陽光)'!$I$23/1000,0)</f>
        <v>0</v>
      </c>
      <c r="X42" s="41">
        <f>IF('入力(太陽光)'!$E$13=H$2,H28*'入力(太陽光)'!$I$23/1000,0)</f>
        <v>0</v>
      </c>
      <c r="Y42" s="41">
        <f>IF('入力(太陽光)'!$E$13=I$2,I28*'入力(太陽光)'!$I$23/1000,0)</f>
        <v>0</v>
      </c>
      <c r="Z42" s="42">
        <f>IF('入力(太陽光)'!$E$13=J$2,J28*'入力(太陽光)'!$I$23/1000,0)</f>
        <v>0</v>
      </c>
      <c r="AA42" s="43">
        <f>SUM(R42:Z42)</f>
        <v>0.48763508182688642</v>
      </c>
      <c r="AB42" s="44">
        <f t="shared" si="5"/>
        <v>2.4056026019874187E-2</v>
      </c>
      <c r="AD42" s="39">
        <f t="shared" si="6"/>
        <v>487.63508182688639</v>
      </c>
    </row>
    <row r="43" spans="1:30" x14ac:dyDescent="0.3">
      <c r="A43" s="10" t="s">
        <v>17</v>
      </c>
      <c r="B43" s="41">
        <f>IF('入力(太陽光)'!$E$13=B$2,B29*'入力(太陽光)'!$E$15/1000,0)</f>
        <v>0</v>
      </c>
      <c r="C43" s="41">
        <f>IF('入力(太陽光)'!$E$13=C$2,C29*'入力(太陽光)'!$E$15/1000,0)</f>
        <v>0.30504929446172924</v>
      </c>
      <c r="D43" s="41">
        <f>IF('入力(太陽光)'!$E$13=D$2,D29*'入力(太陽光)'!$E$15/1000,0)</f>
        <v>0</v>
      </c>
      <c r="E43" s="41">
        <f>IF('入力(太陽光)'!$E$13=E$2,E29*'入力(太陽光)'!$E$15/1000,0)</f>
        <v>0</v>
      </c>
      <c r="F43" s="41">
        <f>IF('入力(太陽光)'!$E$13=F$2,F29*'入力(太陽光)'!$E$15/1000,0)</f>
        <v>0</v>
      </c>
      <c r="G43" s="41">
        <f>IF('入力(太陽光)'!$E$13=G$2,G29*'入力(太陽光)'!$E$15/1000,0)</f>
        <v>0</v>
      </c>
      <c r="H43" s="41">
        <f>IF('入力(太陽光)'!$E$13=H$2,H29*'入力(太陽光)'!$E$15/1000,0)</f>
        <v>0</v>
      </c>
      <c r="I43" s="41">
        <f>IF('入力(太陽光)'!$E$13=I$2,I29*'入力(太陽光)'!$E$15/1000,0)</f>
        <v>0</v>
      </c>
      <c r="J43" s="42">
        <f>IF('入力(太陽光)'!$E$13=J$2,J29*'入力(太陽光)'!$E$15/1000,0)</f>
        <v>0</v>
      </c>
      <c r="K43" s="43">
        <f t="shared" si="1"/>
        <v>0.30504929446172924</v>
      </c>
      <c r="L43" s="44">
        <f t="shared" si="2"/>
        <v>2.4056026019874187E-2</v>
      </c>
      <c r="N43" s="39">
        <f t="shared" si="3"/>
        <v>305.04929446172923</v>
      </c>
      <c r="Q43" s="10" t="s">
        <v>17</v>
      </c>
      <c r="R43" s="41">
        <f>IF('入力(太陽光)'!$E$13=B$2,B29*'入力(太陽光)'!$J$23/1000,0)</f>
        <v>0</v>
      </c>
      <c r="S43" s="41">
        <f>IF('入力(太陽光)'!$E$13=C$2,C29*'入力(太陽光)'!$J$23/1000,0)</f>
        <v>0.30504929446172924</v>
      </c>
      <c r="T43" s="41">
        <f>IF('入力(太陽光)'!$E$13=D$2,D29*'入力(太陽光)'!$J$23/1000,0)</f>
        <v>0</v>
      </c>
      <c r="U43" s="41">
        <f>IF('入力(太陽光)'!$E$13=E$2,E29*'入力(太陽光)'!$J$23/1000,0)</f>
        <v>0</v>
      </c>
      <c r="V43" s="41">
        <f>IF('入力(太陽光)'!$E$13=F$2,F29*'入力(太陽光)'!$J$23/1000,0)</f>
        <v>0</v>
      </c>
      <c r="W43" s="41">
        <f>IF('入力(太陽光)'!$E$13=G$2,G29*'入力(太陽光)'!$J$23/1000,0)</f>
        <v>0</v>
      </c>
      <c r="X43" s="41">
        <f>IF('入力(太陽光)'!$E$13=H$2,H29*'入力(太陽光)'!$J$23/1000,0)</f>
        <v>0</v>
      </c>
      <c r="Y43" s="41">
        <f>IF('入力(太陽光)'!$E$13=I$2,I29*'入力(太陽光)'!$J$23/1000,0)</f>
        <v>0</v>
      </c>
      <c r="Z43" s="42">
        <f>IF('入力(太陽光)'!$E$13=J$2,J29*'入力(太陽光)'!$J$23/1000,0)</f>
        <v>0</v>
      </c>
      <c r="AA43" s="43">
        <f t="shared" si="4"/>
        <v>0.30504929446172924</v>
      </c>
      <c r="AB43" s="44">
        <f>MIN($AA$38:$AA$49)</f>
        <v>2.4056026019874187E-2</v>
      </c>
      <c r="AD43" s="39">
        <f t="shared" si="6"/>
        <v>305.04929446172923</v>
      </c>
    </row>
    <row r="44" spans="1:30" x14ac:dyDescent="0.3">
      <c r="A44" s="10" t="s">
        <v>18</v>
      </c>
      <c r="B44" s="41">
        <f>IF('入力(太陽光)'!$E$13=B$2,B30*'入力(太陽光)'!$E$15/1000,0)</f>
        <v>0</v>
      </c>
      <c r="C44" s="41">
        <f>IF('入力(太陽光)'!$E$13=C$2,C30*'入力(太陽光)'!$E$15/1000,0)</f>
        <v>0.21319166163397604</v>
      </c>
      <c r="D44" s="41">
        <f>IF('入力(太陽光)'!$E$13=D$2,D30*'入力(太陽光)'!$E$15/1000,0)</f>
        <v>0</v>
      </c>
      <c r="E44" s="41">
        <f>IF('入力(太陽光)'!$E$13=E$2,E30*'入力(太陽光)'!$E$15/1000,0)</f>
        <v>0</v>
      </c>
      <c r="F44" s="41">
        <f>IF('入力(太陽光)'!$E$13=F$2,F30*'入力(太陽光)'!$E$15/1000,0)</f>
        <v>0</v>
      </c>
      <c r="G44" s="41">
        <f>IF('入力(太陽光)'!$E$13=G$2,G30*'入力(太陽光)'!$E$15/1000,0)</f>
        <v>0</v>
      </c>
      <c r="H44" s="41">
        <f>IF('入力(太陽光)'!$E$13=H$2,H30*'入力(太陽光)'!$E$15/1000,0)</f>
        <v>0</v>
      </c>
      <c r="I44" s="41">
        <f>IF('入力(太陽光)'!$E$13=I$2,I30*'入力(太陽光)'!$E$15/1000,0)</f>
        <v>0</v>
      </c>
      <c r="J44" s="42">
        <f>IF('入力(太陽光)'!$E$13=J$2,J30*'入力(太陽光)'!$E$15/1000,0)</f>
        <v>0</v>
      </c>
      <c r="K44" s="43">
        <f t="shared" si="1"/>
        <v>0.21319166163397604</v>
      </c>
      <c r="L44" s="44">
        <f t="shared" si="2"/>
        <v>2.4056026019874187E-2</v>
      </c>
      <c r="N44" s="39">
        <f t="shared" si="3"/>
        <v>213.19166163397605</v>
      </c>
      <c r="Q44" s="10" t="s">
        <v>18</v>
      </c>
      <c r="R44" s="41">
        <f>IF('入力(太陽光)'!$E$13=B$2,B30*'入力(太陽光)'!$K$23/1000,0)</f>
        <v>0</v>
      </c>
      <c r="S44" s="41">
        <f>IF('入力(太陽光)'!$E$13=C$2,C30*'入力(太陽光)'!$K$23/1000,0)</f>
        <v>0.21319166163397604</v>
      </c>
      <c r="T44" s="41">
        <f>IF('入力(太陽光)'!$E$13=D$2,D30*'入力(太陽光)'!$K$23/1000,0)</f>
        <v>0</v>
      </c>
      <c r="U44" s="41">
        <f>IF('入力(太陽光)'!$E$13=E$2,E30*'入力(太陽光)'!$K$23/1000,0)</f>
        <v>0</v>
      </c>
      <c r="V44" s="41">
        <f>IF('入力(太陽光)'!$E$13=F$2,F30*'入力(太陽光)'!$K$23/1000,0)</f>
        <v>0</v>
      </c>
      <c r="W44" s="41">
        <f>IF('入力(太陽光)'!$E$13=G$2,G30*'入力(太陽光)'!$K$23/1000,0)</f>
        <v>0</v>
      </c>
      <c r="X44" s="41">
        <f>IF('入力(太陽光)'!$E$13=H$2,H30*'入力(太陽光)'!$K$23/1000,0)</f>
        <v>0</v>
      </c>
      <c r="Y44" s="41">
        <f>IF('入力(太陽光)'!$E$13=I$2,I30*'入力(太陽光)'!$K$23/1000,0)</f>
        <v>0</v>
      </c>
      <c r="Z44" s="42">
        <f>IF('入力(太陽光)'!$E$13=J$2,J30*'入力(太陽光)'!$K$23/1000,0)</f>
        <v>0</v>
      </c>
      <c r="AA44" s="43">
        <f t="shared" si="4"/>
        <v>0.21319166163397604</v>
      </c>
      <c r="AB44" s="44">
        <f t="shared" si="5"/>
        <v>2.4056026019874187E-2</v>
      </c>
      <c r="AD44" s="39">
        <f t="shared" si="6"/>
        <v>213.19166163397605</v>
      </c>
    </row>
    <row r="45" spans="1:30" x14ac:dyDescent="0.3">
      <c r="A45" s="10" t="s">
        <v>19</v>
      </c>
      <c r="B45" s="41">
        <f>IF('入力(太陽光)'!$E$13=B$2,B31*'入力(太陽光)'!$E$15/1000,0)</f>
        <v>0</v>
      </c>
      <c r="C45" s="41">
        <f>IF('入力(太陽光)'!$E$13=C$2,C31*'入力(太陽光)'!$E$15/1000,0)</f>
        <v>2.4056026019874187E-2</v>
      </c>
      <c r="D45" s="41">
        <f>IF('入力(太陽光)'!$E$13=D$2,D31*'入力(太陽光)'!$E$15/1000,0)</f>
        <v>0</v>
      </c>
      <c r="E45" s="41">
        <f>IF('入力(太陽光)'!$E$13=E$2,E31*'入力(太陽光)'!$E$15/1000,0)</f>
        <v>0</v>
      </c>
      <c r="F45" s="41">
        <f>IF('入力(太陽光)'!$E$13=F$2,F31*'入力(太陽光)'!$E$15/1000,0)</f>
        <v>0</v>
      </c>
      <c r="G45" s="41">
        <f>IF('入力(太陽光)'!$E$13=G$2,G31*'入力(太陽光)'!$E$15/1000,0)</f>
        <v>0</v>
      </c>
      <c r="H45" s="41">
        <f>IF('入力(太陽光)'!$E$13=H$2,H31*'入力(太陽光)'!$E$15/1000,0)</f>
        <v>0</v>
      </c>
      <c r="I45" s="41">
        <f>IF('入力(太陽光)'!$E$13=I$2,I31*'入力(太陽光)'!$E$15/1000,0)</f>
        <v>0</v>
      </c>
      <c r="J45" s="42">
        <f>IF('入力(太陽光)'!$E$13=J$2,J31*'入力(太陽光)'!$E$15/1000,0)</f>
        <v>0</v>
      </c>
      <c r="K45" s="43">
        <f t="shared" si="1"/>
        <v>2.4056026019874187E-2</v>
      </c>
      <c r="L45" s="44">
        <f t="shared" si="2"/>
        <v>2.4056026019874187E-2</v>
      </c>
      <c r="N45" s="39">
        <f t="shared" si="3"/>
        <v>24.056026019874185</v>
      </c>
      <c r="Q45" s="10" t="s">
        <v>19</v>
      </c>
      <c r="R45" s="41">
        <f>IF('入力(太陽光)'!$E$13=B$2,B31*'入力(太陽光)'!$L$23/1000,0)</f>
        <v>0</v>
      </c>
      <c r="S45" s="41">
        <f>IF('入力(太陽光)'!$E$13=C$2,C31*'入力(太陽光)'!$L$23/1000,0)</f>
        <v>2.4056026019874187E-2</v>
      </c>
      <c r="T45" s="41">
        <f>IF('入力(太陽光)'!$E$13=D$2,D31*'入力(太陽光)'!$L$23/1000,0)</f>
        <v>0</v>
      </c>
      <c r="U45" s="41">
        <f>IF('入力(太陽光)'!$E$13=E$2,E31*'入力(太陽光)'!$L$23/1000,0)</f>
        <v>0</v>
      </c>
      <c r="V45" s="41">
        <f>IF('入力(太陽光)'!$E$13=F$2,F31*'入力(太陽光)'!$L$23/1000,0)</f>
        <v>0</v>
      </c>
      <c r="W45" s="41">
        <f>IF('入力(太陽光)'!$E$13=G$2,G31*'入力(太陽光)'!$L$23/1000,0)</f>
        <v>0</v>
      </c>
      <c r="X45" s="41">
        <f>IF('入力(太陽光)'!$E$13=H$2,H31*'入力(太陽光)'!$L$23/1000,0)</f>
        <v>0</v>
      </c>
      <c r="Y45" s="41">
        <f>IF('入力(太陽光)'!$E$13=I$2,I31*'入力(太陽光)'!$L$23/1000,0)</f>
        <v>0</v>
      </c>
      <c r="Z45" s="42">
        <f>IF('入力(太陽光)'!$E$13=J$2,J31*'入力(太陽光)'!$L$23/1000,0)</f>
        <v>0</v>
      </c>
      <c r="AA45" s="43">
        <f t="shared" si="4"/>
        <v>2.4056026019874187E-2</v>
      </c>
      <c r="AB45" s="44">
        <f t="shared" si="5"/>
        <v>2.4056026019874187E-2</v>
      </c>
      <c r="AD45" s="39">
        <f t="shared" si="6"/>
        <v>24.056026019874185</v>
      </c>
    </row>
    <row r="46" spans="1:30" x14ac:dyDescent="0.3">
      <c r="A46" s="10" t="s">
        <v>20</v>
      </c>
      <c r="B46" s="41">
        <f>IF('入力(太陽光)'!$E$13=B$2,B32*'入力(太陽光)'!$E$15/1000,0)</f>
        <v>0</v>
      </c>
      <c r="C46" s="41">
        <f>IF('入力(太陽光)'!$E$13=C$2,C32*'入力(太陽光)'!$E$15/1000,0)</f>
        <v>2.915866310799705E-2</v>
      </c>
      <c r="D46" s="41">
        <f>IF('入力(太陽光)'!$E$13=D$2,D32*'入力(太陽光)'!$E$15/1000,0)</f>
        <v>0</v>
      </c>
      <c r="E46" s="41">
        <f>IF('入力(太陽光)'!$E$13=E$2,E32*'入力(太陽光)'!$E$15/1000,0)</f>
        <v>0</v>
      </c>
      <c r="F46" s="41">
        <f>IF('入力(太陽光)'!$E$13=F$2,F32*'入力(太陽光)'!$E$15/1000,0)</f>
        <v>0</v>
      </c>
      <c r="G46" s="41">
        <f>IF('入力(太陽光)'!$E$13=G$2,G32*'入力(太陽光)'!$E$15/1000,0)</f>
        <v>0</v>
      </c>
      <c r="H46" s="41">
        <f>IF('入力(太陽光)'!$E$13=H$2,H32*'入力(太陽光)'!$E$15/1000,0)</f>
        <v>0</v>
      </c>
      <c r="I46" s="41">
        <f>IF('入力(太陽光)'!$E$13=I$2,I32*'入力(太陽光)'!$E$15/1000,0)</f>
        <v>0</v>
      </c>
      <c r="J46" s="42">
        <f>IF('入力(太陽光)'!$E$13=J$2,J32*'入力(太陽光)'!$E$15/1000,0)</f>
        <v>0</v>
      </c>
      <c r="K46" s="43">
        <f t="shared" si="1"/>
        <v>2.915866310799705E-2</v>
      </c>
      <c r="L46" s="44">
        <f t="shared" si="2"/>
        <v>2.4056026019874187E-2</v>
      </c>
      <c r="N46" s="39">
        <f t="shared" si="3"/>
        <v>29.15866310799705</v>
      </c>
      <c r="Q46" s="10" t="s">
        <v>20</v>
      </c>
      <c r="R46" s="41">
        <f>IF('入力(太陽光)'!$E$13=B$2,B32*'入力(太陽光)'!$M$23/1000,0)</f>
        <v>0</v>
      </c>
      <c r="S46" s="41">
        <f>IF('入力(太陽光)'!$E$13=C$2,C32*'入力(太陽光)'!$M$23/1000,0)</f>
        <v>2.915866310799705E-2</v>
      </c>
      <c r="T46" s="41">
        <f>IF('入力(太陽光)'!$E$13=D$2,D32*'入力(太陽光)'!$M$23/1000,0)</f>
        <v>0</v>
      </c>
      <c r="U46" s="41">
        <f>IF('入力(太陽光)'!$E$13=E$2,E32*'入力(太陽光)'!$M$23/1000,0)</f>
        <v>0</v>
      </c>
      <c r="V46" s="41">
        <f>IF('入力(太陽光)'!$E$13=F$2,F32*'入力(太陽光)'!$M$23/1000,0)</f>
        <v>0</v>
      </c>
      <c r="W46" s="41">
        <f>IF('入力(太陽光)'!$E$13=G$2,G32*'入力(太陽光)'!$M$23/1000,0)</f>
        <v>0</v>
      </c>
      <c r="X46" s="41">
        <f>IF('入力(太陽光)'!$E$13=H$2,H32*'入力(太陽光)'!$M$23/1000,0)</f>
        <v>0</v>
      </c>
      <c r="Y46" s="41">
        <f>IF('入力(太陽光)'!$E$13=I$2,I32*'入力(太陽光)'!$M$23/1000,0)</f>
        <v>0</v>
      </c>
      <c r="Z46" s="42">
        <f>IF('入力(太陽光)'!$E$13=J$2,J32*'入力(太陽光)'!$M$23/1000,0)</f>
        <v>0</v>
      </c>
      <c r="AA46" s="43">
        <f t="shared" si="4"/>
        <v>2.915866310799705E-2</v>
      </c>
      <c r="AB46" s="44">
        <f>MIN($AA$38:$AA$49)</f>
        <v>2.4056026019874187E-2</v>
      </c>
      <c r="AD46" s="39">
        <f>AA46*1000</f>
        <v>29.15866310799705</v>
      </c>
    </row>
    <row r="47" spans="1:30" x14ac:dyDescent="0.3">
      <c r="A47" s="10" t="s">
        <v>21</v>
      </c>
      <c r="B47" s="41">
        <f>IF('入力(太陽光)'!$E$13=B$2,B33*'入力(太陽光)'!$E$15/1000,0)</f>
        <v>0</v>
      </c>
      <c r="C47" s="41">
        <f>IF('入力(太陽光)'!$E$13=C$2,C33*'入力(太陽光)'!$E$15/1000,0)</f>
        <v>7.2799765237018838E-2</v>
      </c>
      <c r="D47" s="41">
        <f>IF('入力(太陽光)'!$E$13=D$2,D33*'入力(太陽光)'!$E$15/1000,0)</f>
        <v>0</v>
      </c>
      <c r="E47" s="41">
        <f>IF('入力(太陽光)'!$E$13=E$2,E33*'入力(太陽光)'!$E$15/1000,0)</f>
        <v>0</v>
      </c>
      <c r="F47" s="41">
        <f>IF('入力(太陽光)'!$E$13=F$2,F33*'入力(太陽光)'!$E$15/1000,0)</f>
        <v>0</v>
      </c>
      <c r="G47" s="41">
        <f>IF('入力(太陽光)'!$E$13=G$2,G33*'入力(太陽光)'!$E$15/1000,0)</f>
        <v>0</v>
      </c>
      <c r="H47" s="41">
        <f>IF('入力(太陽光)'!$E$13=H$2,H33*'入力(太陽光)'!$E$15/1000,0)</f>
        <v>0</v>
      </c>
      <c r="I47" s="41">
        <f>IF('入力(太陽光)'!$E$13=I$2,I33*'入力(太陽光)'!$E$15/1000,0)</f>
        <v>0</v>
      </c>
      <c r="J47" s="42">
        <f>IF('入力(太陽光)'!$E$13=J$2,J33*'入力(太陽光)'!$E$15/1000,0)</f>
        <v>0</v>
      </c>
      <c r="K47" s="43">
        <f t="shared" si="1"/>
        <v>7.2799765237018838E-2</v>
      </c>
      <c r="L47" s="44">
        <f t="shared" si="2"/>
        <v>2.4056026019874187E-2</v>
      </c>
      <c r="N47" s="39">
        <f t="shared" si="3"/>
        <v>72.799765237018832</v>
      </c>
      <c r="Q47" s="10" t="s">
        <v>21</v>
      </c>
      <c r="R47" s="41">
        <f>IF('入力(太陽光)'!$E$13=B$2,B33*'入力(太陽光)'!$N$23/1000,0)</f>
        <v>0</v>
      </c>
      <c r="S47" s="41">
        <f>IF('入力(太陽光)'!$E$13=C$2,C33*'入力(太陽光)'!$N$23/1000,0)</f>
        <v>7.2799765237018838E-2</v>
      </c>
      <c r="T47" s="41">
        <f>IF('入力(太陽光)'!$E$13=D$2,D33*'入力(太陽光)'!$N$23/1000,0)</f>
        <v>0</v>
      </c>
      <c r="U47" s="41">
        <f>IF('入力(太陽光)'!$E$13=E$2,E33*'入力(太陽光)'!$N$23/1000,0)</f>
        <v>0</v>
      </c>
      <c r="V47" s="41">
        <f>IF('入力(太陽光)'!$E$13=F$2,F33*'入力(太陽光)'!$N$23/1000,0)</f>
        <v>0</v>
      </c>
      <c r="W47" s="41">
        <f>IF('入力(太陽光)'!$E$13=G$2,G33*'入力(太陽光)'!$N$23/1000,0)</f>
        <v>0</v>
      </c>
      <c r="X47" s="41">
        <f>IF('入力(太陽光)'!$E$13=H$2,H33*'入力(太陽光)'!$N$23/1000,0)</f>
        <v>0</v>
      </c>
      <c r="Y47" s="41">
        <f>IF('入力(太陽光)'!$E$13=I$2,I33*'入力(太陽光)'!$N$23/1000,0)</f>
        <v>0</v>
      </c>
      <c r="Z47" s="42">
        <f>IF('入力(太陽光)'!$E$13=J$2,J33*'入力(太陽光)'!$N$23/1000,0)</f>
        <v>0</v>
      </c>
      <c r="AA47" s="43">
        <f t="shared" si="4"/>
        <v>7.2799765237018838E-2</v>
      </c>
      <c r="AB47" s="44">
        <f t="shared" si="5"/>
        <v>2.4056026019874187E-2</v>
      </c>
      <c r="AD47" s="39">
        <f>AA47*1000</f>
        <v>72.799765237018832</v>
      </c>
    </row>
    <row r="48" spans="1:30" x14ac:dyDescent="0.3">
      <c r="A48" s="10" t="s">
        <v>22</v>
      </c>
      <c r="B48" s="41">
        <f>IF('入力(太陽光)'!$E$13=B$2,B34*'入力(太陽光)'!$E$15/1000,0)</f>
        <v>0</v>
      </c>
      <c r="C48" s="41">
        <f>IF('入力(太陽光)'!$E$13=C$2,C34*'入力(太陽光)'!$E$15/1000,0)</f>
        <v>2.9896183560408043E-2</v>
      </c>
      <c r="D48" s="41">
        <f>IF('入力(太陽光)'!$E$13=D$2,D34*'入力(太陽光)'!$E$15/1000,0)</f>
        <v>0</v>
      </c>
      <c r="E48" s="41">
        <f>IF('入力(太陽光)'!$E$13=E$2,E34*'入力(太陽光)'!$E$15/1000,0)</f>
        <v>0</v>
      </c>
      <c r="F48" s="41">
        <f>IF('入力(太陽光)'!$E$13=F$2,F34*'入力(太陽光)'!$E$15/1000,0)</f>
        <v>0</v>
      </c>
      <c r="G48" s="41">
        <f>IF('入力(太陽光)'!$E$13=G$2,G34*'入力(太陽光)'!$E$15/1000,0)</f>
        <v>0</v>
      </c>
      <c r="H48" s="41">
        <f>IF('入力(太陽光)'!$E$13=H$2,H34*'入力(太陽光)'!$E$15/1000,0)</f>
        <v>0</v>
      </c>
      <c r="I48" s="41">
        <f>IF('入力(太陽光)'!$E$13=I$2,I34*'入力(太陽光)'!$E$15/1000,0)</f>
        <v>0</v>
      </c>
      <c r="J48" s="42">
        <f>IF('入力(太陽光)'!$E$13=J$2,J34*'入力(太陽光)'!$E$15/1000,0)</f>
        <v>0</v>
      </c>
      <c r="K48" s="43">
        <f t="shared" si="1"/>
        <v>2.9896183560408043E-2</v>
      </c>
      <c r="L48" s="44">
        <f t="shared" si="2"/>
        <v>2.4056026019874187E-2</v>
      </c>
      <c r="N48" s="39">
        <f t="shared" si="3"/>
        <v>29.896183560408044</v>
      </c>
      <c r="Q48" s="10" t="s">
        <v>22</v>
      </c>
      <c r="R48" s="41">
        <f>IF('入力(太陽光)'!$E$13=B$2,B34*'入力(太陽光)'!$O$23/1000,0)</f>
        <v>0</v>
      </c>
      <c r="S48" s="41">
        <f>IF('入力(太陽光)'!$E$13=C$2,C34*'入力(太陽光)'!$O$23/1000,0)</f>
        <v>2.9896183560408043E-2</v>
      </c>
      <c r="T48" s="41">
        <f>IF('入力(太陽光)'!$E$13=D$2,D34*'入力(太陽光)'!$O$23/1000,0)</f>
        <v>0</v>
      </c>
      <c r="U48" s="41">
        <f>IF('入力(太陽光)'!$E$13=E$2,E34*'入力(太陽光)'!$O$23/1000,0)</f>
        <v>0</v>
      </c>
      <c r="V48" s="41">
        <f>IF('入力(太陽光)'!$E$13=F$2,F34*'入力(太陽光)'!$O$23/1000,0)</f>
        <v>0</v>
      </c>
      <c r="W48" s="41">
        <f>IF('入力(太陽光)'!$E$13=G$2,G34*'入力(太陽光)'!$O$23/1000,0)</f>
        <v>0</v>
      </c>
      <c r="X48" s="41">
        <f>IF('入力(太陽光)'!$E$13=H$2,H34*'入力(太陽光)'!$O$23/1000,0)</f>
        <v>0</v>
      </c>
      <c r="Y48" s="41">
        <f>IF('入力(太陽光)'!$E$13=I$2,I34*'入力(太陽光)'!$O$23/1000,0)</f>
        <v>0</v>
      </c>
      <c r="Z48" s="42">
        <f>IF('入力(太陽光)'!$E$13=J$2,J34*'入力(太陽光)'!$O$23/1000,0)</f>
        <v>0</v>
      </c>
      <c r="AA48" s="43">
        <f t="shared" si="4"/>
        <v>2.9896183560408043E-2</v>
      </c>
      <c r="AB48" s="44">
        <f t="shared" si="5"/>
        <v>2.4056026019874187E-2</v>
      </c>
      <c r="AD48" s="39">
        <f t="shared" si="6"/>
        <v>29.896183560408044</v>
      </c>
    </row>
    <row r="49" spans="1:30" x14ac:dyDescent="0.3">
      <c r="A49" s="10" t="s">
        <v>23</v>
      </c>
      <c r="B49" s="41">
        <f>IF('入力(太陽光)'!$E$13=B$2,B35*'入力(太陽光)'!$E$15/1000,0)</f>
        <v>0</v>
      </c>
      <c r="C49" s="41">
        <f>IF('入力(太陽光)'!$E$13=C$2,C35*'入力(太陽光)'!$E$15/1000,0)</f>
        <v>4.2227695341841565E-2</v>
      </c>
      <c r="D49" s="41">
        <f>IF('入力(太陽光)'!$E$13=D$2,D35*'入力(太陽光)'!$E$15/1000,0)</f>
        <v>0</v>
      </c>
      <c r="E49" s="41">
        <f>IF('入力(太陽光)'!$E$13=E$2,E35*'入力(太陽光)'!$E$15/1000,0)</f>
        <v>0</v>
      </c>
      <c r="F49" s="41">
        <f>IF('入力(太陽光)'!$E$13=F$2,F35*'入力(太陽光)'!$E$15/1000,0)</f>
        <v>0</v>
      </c>
      <c r="G49" s="41">
        <f>IF('入力(太陽光)'!$E$13=G$2,G35*'入力(太陽光)'!$E$15/1000,0)</f>
        <v>0</v>
      </c>
      <c r="H49" s="41">
        <f>IF('入力(太陽光)'!$E$13=H$2,H35*'入力(太陽光)'!$E$15/1000,0)</f>
        <v>0</v>
      </c>
      <c r="I49" s="41">
        <f>IF('入力(太陽光)'!$E$13=I$2,I35*'入力(太陽光)'!$E$15/1000,0)</f>
        <v>0</v>
      </c>
      <c r="J49" s="42">
        <f>IF('入力(太陽光)'!$E$13=J$2,J35*'入力(太陽光)'!$E$15/1000,0)</f>
        <v>0</v>
      </c>
      <c r="K49" s="43">
        <f t="shared" si="1"/>
        <v>4.2227695341841565E-2</v>
      </c>
      <c r="L49" s="44">
        <f t="shared" si="2"/>
        <v>2.4056026019874187E-2</v>
      </c>
      <c r="N49" s="39">
        <f t="shared" si="3"/>
        <v>42.227695341841567</v>
      </c>
      <c r="Q49" s="10" t="s">
        <v>23</v>
      </c>
      <c r="R49" s="41">
        <f>IF('入力(太陽光)'!$E$13=B$2,B35*'入力(太陽光)'!$P$23/1000,0)</f>
        <v>0</v>
      </c>
      <c r="S49" s="41">
        <f>IF('入力(太陽光)'!$E$13=C$2,C35*'入力(太陽光)'!$P$23/1000,0)</f>
        <v>4.2227695341841565E-2</v>
      </c>
      <c r="T49" s="41">
        <f>IF('入力(太陽光)'!$E$13=D$2,D35*'入力(太陽光)'!$P$23/1000,0)</f>
        <v>0</v>
      </c>
      <c r="U49" s="41">
        <f>IF('入力(太陽光)'!$E$13=E$2,E35*'入力(太陽光)'!$P$23/1000,0)</f>
        <v>0</v>
      </c>
      <c r="V49" s="41">
        <f>IF('入力(太陽光)'!$E$13=F$2,F35*'入力(太陽光)'!$P$23/1000,0)</f>
        <v>0</v>
      </c>
      <c r="W49" s="41">
        <f>IF('入力(太陽光)'!$E$13=G$2,G35*'入力(太陽光)'!$P$23/1000,0)</f>
        <v>0</v>
      </c>
      <c r="X49" s="41">
        <f>IF('入力(太陽光)'!$E$13=H$2,H35*'入力(太陽光)'!$P$23/1000,0)</f>
        <v>0</v>
      </c>
      <c r="Y49" s="41">
        <f>IF('入力(太陽光)'!$E$13=I$2,I35*'入力(太陽光)'!$P$23/1000,0)</f>
        <v>0</v>
      </c>
      <c r="Z49" s="42">
        <f>IF('入力(太陽光)'!$E$13=J$2,J35*'入力(太陽光)'!$P$23/1000,0)</f>
        <v>0</v>
      </c>
      <c r="AA49" s="43">
        <f>SUM(R49:Z49)</f>
        <v>4.2227695341841565E-2</v>
      </c>
      <c r="AB49" s="44">
        <f t="shared" si="5"/>
        <v>2.4056026019874187E-2</v>
      </c>
      <c r="AD49" s="39">
        <f t="shared" si="6"/>
        <v>42.227695341841567</v>
      </c>
    </row>
    <row r="50" spans="1:30" x14ac:dyDescent="0.3">
      <c r="B50" s="10"/>
      <c r="C50" s="10"/>
      <c r="D50" s="10"/>
      <c r="E50" s="10"/>
      <c r="F50" s="10"/>
      <c r="G50" s="10"/>
      <c r="H50" s="10"/>
      <c r="I50" s="10"/>
      <c r="J50" s="10"/>
      <c r="K50" s="66"/>
      <c r="N50" s="1">
        <f t="shared" si="3"/>
        <v>0</v>
      </c>
      <c r="R50" s="10"/>
      <c r="S50" s="10"/>
      <c r="T50" s="10"/>
      <c r="U50" s="10"/>
      <c r="V50" s="10"/>
      <c r="W50" s="10"/>
      <c r="X50" s="10"/>
      <c r="Y50" s="10"/>
      <c r="Z50" s="10"/>
      <c r="AA50" s="66"/>
    </row>
    <row r="51" spans="1:30" x14ac:dyDescent="0.3">
      <c r="A51" s="1" t="s">
        <v>55</v>
      </c>
      <c r="K51" s="2"/>
      <c r="Q51" s="1" t="s">
        <v>55</v>
      </c>
      <c r="AA51" s="2"/>
    </row>
    <row r="52" spans="1:30" x14ac:dyDescent="0.3">
      <c r="A52" s="10" t="s">
        <v>12</v>
      </c>
      <c r="B52" s="13">
        <f>B4*(1+B$19+B$21)</f>
        <v>4802.8811787617715</v>
      </c>
      <c r="C52" s="13">
        <f t="shared" ref="C52:J52" si="7">C4*(1+C$19+C$21)</f>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S63" si="8">C52</f>
        <v>11581.410133682746</v>
      </c>
      <c r="T52" s="13">
        <f t="shared" ref="T52:T63" si="9">D52</f>
        <v>40837.662100733636</v>
      </c>
      <c r="U52" s="13">
        <f t="shared" ref="U52:U63" si="10">E52</f>
        <v>18821.767857142859</v>
      </c>
      <c r="V52" s="13">
        <f t="shared" ref="V52:V63" si="11">F52</f>
        <v>4702.9437188339807</v>
      </c>
      <c r="W52" s="13">
        <f>G52</f>
        <v>17856.863892215566</v>
      </c>
      <c r="X52" s="13">
        <f t="shared" ref="X52:X63" si="12">H52</f>
        <v>7477.4974459646428</v>
      </c>
      <c r="Y52" s="13">
        <f t="shared" ref="Y52:Y63" si="13">I52</f>
        <v>3742.2679116465865</v>
      </c>
      <c r="Z52" s="13">
        <f>J52</f>
        <v>12677.667700809157</v>
      </c>
      <c r="AA52" s="16"/>
      <c r="AB52" s="16"/>
    </row>
    <row r="53" spans="1:30" x14ac:dyDescent="0.3">
      <c r="A53" s="10" t="s">
        <v>13</v>
      </c>
      <c r="B53" s="13">
        <f t="shared" ref="B53:J53" si="14">B5*(1+B$19+B$21)</f>
        <v>4345.6930906030857</v>
      </c>
      <c r="C53" s="13">
        <f t="shared" si="14"/>
        <v>10791.643538945902</v>
      </c>
      <c r="D53" s="13">
        <f t="shared" si="14"/>
        <v>39525.567375846498</v>
      </c>
      <c r="E53" s="13">
        <f t="shared" si="14"/>
        <v>19013.209821428576</v>
      </c>
      <c r="F53" s="13">
        <f t="shared" si="14"/>
        <v>4471.4456731388964</v>
      </c>
      <c r="G53" s="13">
        <f t="shared" si="14"/>
        <v>18379.744437125744</v>
      </c>
      <c r="H53" s="13">
        <f t="shared" si="14"/>
        <v>7529.8087425057656</v>
      </c>
      <c r="I53" s="13">
        <f t="shared" si="14"/>
        <v>3763.8995180722891</v>
      </c>
      <c r="J53" s="13">
        <f t="shared" si="14"/>
        <v>12873.828577067297</v>
      </c>
      <c r="K53" s="16"/>
      <c r="L53" s="16"/>
      <c r="Q53" s="10" t="s">
        <v>13</v>
      </c>
      <c r="R53" s="13">
        <f t="shared" ref="R53:R63" si="15">B53</f>
        <v>4345.6930906030857</v>
      </c>
      <c r="S53" s="13">
        <f t="shared" si="8"/>
        <v>10791.643538945902</v>
      </c>
      <c r="T53" s="13">
        <f t="shared" si="9"/>
        <v>39525.567375846498</v>
      </c>
      <c r="U53" s="13">
        <f t="shared" si="10"/>
        <v>19013.209821428576</v>
      </c>
      <c r="V53" s="13">
        <f t="shared" si="11"/>
        <v>4471.4456731388964</v>
      </c>
      <c r="W53" s="13">
        <f t="shared" ref="W53:W63" si="16">G53</f>
        <v>18379.744437125744</v>
      </c>
      <c r="X53" s="13">
        <f t="shared" si="12"/>
        <v>7529.8087425057656</v>
      </c>
      <c r="Y53" s="13">
        <f t="shared" si="13"/>
        <v>3763.8995180722891</v>
      </c>
      <c r="Z53" s="13">
        <f t="shared" ref="Z53:Z63" si="17">J53</f>
        <v>12873.828577067297</v>
      </c>
      <c r="AA53" s="16"/>
      <c r="AB53" s="16"/>
    </row>
    <row r="54" spans="1:30" x14ac:dyDescent="0.3">
      <c r="A54" s="10" t="s">
        <v>14</v>
      </c>
      <c r="B54" s="13">
        <f t="shared" ref="B54:J54" si="18">B6*(1+B$19+B$21)</f>
        <v>4368.5524950110203</v>
      </c>
      <c r="C54" s="13">
        <f t="shared" si="18"/>
        <v>11635.307853936374</v>
      </c>
      <c r="D54" s="13">
        <f t="shared" si="18"/>
        <v>43680.905282167041</v>
      </c>
      <c r="E54" s="13">
        <f t="shared" si="18"/>
        <v>20494.366071428572</v>
      </c>
      <c r="F54" s="13">
        <f t="shared" si="18"/>
        <v>4910.0735491927408</v>
      </c>
      <c r="G54" s="13">
        <f t="shared" si="18"/>
        <v>21063.206856287423</v>
      </c>
      <c r="H54" s="13">
        <f t="shared" si="18"/>
        <v>8264.1788670253663</v>
      </c>
      <c r="I54" s="13">
        <f t="shared" si="18"/>
        <v>4293.8738755020076</v>
      </c>
      <c r="J54" s="13">
        <f t="shared" si="18"/>
        <v>14641.743895796328</v>
      </c>
      <c r="K54" s="16"/>
      <c r="L54" s="16"/>
      <c r="Q54" s="10" t="s">
        <v>14</v>
      </c>
      <c r="R54" s="13">
        <f t="shared" si="15"/>
        <v>4368.5524950110203</v>
      </c>
      <c r="S54" s="13">
        <f t="shared" si="8"/>
        <v>11635.307853936374</v>
      </c>
      <c r="T54" s="13">
        <f t="shared" si="9"/>
        <v>43680.905282167041</v>
      </c>
      <c r="U54" s="13">
        <f t="shared" si="10"/>
        <v>20494.366071428572</v>
      </c>
      <c r="V54" s="13">
        <f t="shared" si="11"/>
        <v>4910.0735491927408</v>
      </c>
      <c r="W54" s="13">
        <f>G54</f>
        <v>21063.206856287423</v>
      </c>
      <c r="X54" s="13">
        <f t="shared" si="12"/>
        <v>8264.1788670253663</v>
      </c>
      <c r="Y54" s="13">
        <f t="shared" si="13"/>
        <v>4293.8738755020076</v>
      </c>
      <c r="Z54" s="13">
        <f t="shared" si="17"/>
        <v>14641.743895796328</v>
      </c>
      <c r="AA54" s="16"/>
      <c r="AB54" s="16"/>
    </row>
    <row r="55" spans="1:30" x14ac:dyDescent="0.3">
      <c r="A55" s="10" t="s">
        <v>15</v>
      </c>
      <c r="B55" s="13">
        <f t="shared" ref="B55:J55" si="19">B7*(1+B$19+B$21)</f>
        <v>4932.0619369138758</v>
      </c>
      <c r="C55" s="13">
        <f t="shared" si="19"/>
        <v>13841.029858283588</v>
      </c>
      <c r="D55" s="13">
        <f t="shared" si="19"/>
        <v>56393.341189334082</v>
      </c>
      <c r="E55" s="13">
        <f t="shared" si="19"/>
        <v>24827</v>
      </c>
      <c r="F55" s="13">
        <f t="shared" si="19"/>
        <v>6055.3796700000003</v>
      </c>
      <c r="G55" s="13">
        <f t="shared" si="19"/>
        <v>26361.071999999996</v>
      </c>
      <c r="H55" s="13">
        <f t="shared" si="19"/>
        <v>10470.307200000001</v>
      </c>
      <c r="I55" s="13">
        <f t="shared" si="19"/>
        <v>5386.2699999999995</v>
      </c>
      <c r="J55" s="13">
        <f t="shared" si="19"/>
        <v>18753.719999999998</v>
      </c>
      <c r="K55" s="16"/>
      <c r="L55" s="16"/>
      <c r="Q55" s="10" t="s">
        <v>15</v>
      </c>
      <c r="R55" s="13">
        <f t="shared" si="15"/>
        <v>4932.0619369138758</v>
      </c>
      <c r="S55" s="13">
        <f t="shared" si="8"/>
        <v>13841.029858283588</v>
      </c>
      <c r="T55" s="13">
        <f t="shared" si="9"/>
        <v>56393.341189334082</v>
      </c>
      <c r="U55" s="13">
        <f t="shared" si="10"/>
        <v>24827</v>
      </c>
      <c r="V55" s="13">
        <f t="shared" si="11"/>
        <v>6055.3796700000003</v>
      </c>
      <c r="W55" s="13">
        <f t="shared" si="16"/>
        <v>26361.071999999996</v>
      </c>
      <c r="X55" s="13">
        <f t="shared" si="12"/>
        <v>10470.307200000001</v>
      </c>
      <c r="Y55" s="13">
        <f t="shared" si="13"/>
        <v>5386.2699999999995</v>
      </c>
      <c r="Z55" s="13">
        <f t="shared" si="17"/>
        <v>18753.719999999998</v>
      </c>
      <c r="AA55" s="16"/>
      <c r="AB55" s="16"/>
    </row>
    <row r="56" spans="1:30" x14ac:dyDescent="0.3">
      <c r="A56" s="10" t="s">
        <v>16</v>
      </c>
      <c r="B56" s="13">
        <f t="shared" ref="B56:J56" si="20">B8*(1+B$19+B$21)</f>
        <v>5039.3593000000001</v>
      </c>
      <c r="C56" s="13">
        <f t="shared" si="20"/>
        <v>14147.024100000001</v>
      </c>
      <c r="D56" s="13">
        <f t="shared" si="20"/>
        <v>56391.75</v>
      </c>
      <c r="E56" s="13">
        <f t="shared" si="20"/>
        <v>24827</v>
      </c>
      <c r="F56" s="13">
        <f t="shared" si="20"/>
        <v>6055.3796700000003</v>
      </c>
      <c r="G56" s="13">
        <f t="shared" si="20"/>
        <v>26361.071999999996</v>
      </c>
      <c r="H56" s="13">
        <f t="shared" si="20"/>
        <v>10470.307200000001</v>
      </c>
      <c r="I56" s="13">
        <f t="shared" si="20"/>
        <v>5386.2699999999995</v>
      </c>
      <c r="J56" s="13">
        <f t="shared" si="20"/>
        <v>18753.719999999998</v>
      </c>
      <c r="K56" s="16"/>
      <c r="L56" s="16"/>
      <c r="Q56" s="10" t="s">
        <v>16</v>
      </c>
      <c r="R56" s="13">
        <f t="shared" si="15"/>
        <v>5039.3593000000001</v>
      </c>
      <c r="S56" s="13">
        <f t="shared" si="8"/>
        <v>14147.024100000001</v>
      </c>
      <c r="T56" s="13">
        <f t="shared" si="9"/>
        <v>56391.75</v>
      </c>
      <c r="U56" s="13">
        <f t="shared" si="10"/>
        <v>24827</v>
      </c>
      <c r="V56" s="13">
        <f t="shared" si="11"/>
        <v>6055.3796700000003</v>
      </c>
      <c r="W56" s="13">
        <f t="shared" si="16"/>
        <v>26361.071999999996</v>
      </c>
      <c r="X56" s="13">
        <f t="shared" si="12"/>
        <v>10470.307200000001</v>
      </c>
      <c r="Y56" s="13">
        <f t="shared" si="13"/>
        <v>5386.2699999999995</v>
      </c>
      <c r="Z56" s="13">
        <f t="shared" si="17"/>
        <v>18753.719999999998</v>
      </c>
      <c r="AA56" s="16"/>
      <c r="AB56" s="16"/>
    </row>
    <row r="57" spans="1:30" x14ac:dyDescent="0.3">
      <c r="A57" s="10" t="s">
        <v>17</v>
      </c>
      <c r="B57" s="13">
        <f t="shared" ref="B57:J57" si="21">B9*(1+B$19+B$21)</f>
        <v>4739.1678010287078</v>
      </c>
      <c r="C57" s="13">
        <f t="shared" si="21"/>
        <v>12662.019787154044</v>
      </c>
      <c r="D57" s="13">
        <f t="shared" si="21"/>
        <v>48256.105014108347</v>
      </c>
      <c r="E57" s="13">
        <f t="shared" si="21"/>
        <v>22751.366071428576</v>
      </c>
      <c r="F57" s="13">
        <f t="shared" si="21"/>
        <v>5385.2537482510716</v>
      </c>
      <c r="G57" s="13">
        <f t="shared" si="21"/>
        <v>22750.236538922156</v>
      </c>
      <c r="H57" s="13">
        <f t="shared" si="21"/>
        <v>9156.488867640277</v>
      </c>
      <c r="I57" s="13">
        <f t="shared" si="21"/>
        <v>4704.8743975903617</v>
      </c>
      <c r="J57" s="13">
        <f t="shared" si="21"/>
        <v>16167.850838760607</v>
      </c>
      <c r="K57" s="16"/>
      <c r="L57" s="16"/>
      <c r="Q57" s="10" t="s">
        <v>17</v>
      </c>
      <c r="R57" s="13">
        <f t="shared" si="15"/>
        <v>4739.1678010287078</v>
      </c>
      <c r="S57" s="13">
        <f t="shared" si="8"/>
        <v>12662.019787154044</v>
      </c>
      <c r="T57" s="13">
        <f t="shared" si="9"/>
        <v>48256.105014108347</v>
      </c>
      <c r="U57" s="13">
        <f t="shared" si="10"/>
        <v>22751.366071428576</v>
      </c>
      <c r="V57" s="13">
        <f t="shared" si="11"/>
        <v>5385.2537482510716</v>
      </c>
      <c r="W57" s="13">
        <f t="shared" si="16"/>
        <v>22750.236538922156</v>
      </c>
      <c r="X57" s="13">
        <f t="shared" si="12"/>
        <v>9156.488867640277</v>
      </c>
      <c r="Y57" s="13">
        <f t="shared" si="13"/>
        <v>4704.8743975903617</v>
      </c>
      <c r="Z57" s="13">
        <f t="shared" si="17"/>
        <v>16167.850838760607</v>
      </c>
      <c r="AA57" s="16"/>
      <c r="AB57" s="16"/>
    </row>
    <row r="58" spans="1:30" x14ac:dyDescent="0.3">
      <c r="A58" s="10" t="s">
        <v>18</v>
      </c>
      <c r="B58" s="13">
        <f t="shared" ref="B58:J58" si="22">B10*(1+B$19+B$21)</f>
        <v>5248.0380014425964</v>
      </c>
      <c r="C58" s="13">
        <f t="shared" si="22"/>
        <v>11596.809482326638</v>
      </c>
      <c r="D58" s="13">
        <f t="shared" si="22"/>
        <v>40084.499149266368</v>
      </c>
      <c r="E58" s="13">
        <f t="shared" si="22"/>
        <v>19819.281250000004</v>
      </c>
      <c r="F58" s="13">
        <f t="shared" si="22"/>
        <v>4550.6423729819517</v>
      </c>
      <c r="G58" s="13">
        <f t="shared" si="22"/>
        <v>18823.699616766466</v>
      </c>
      <c r="H58" s="13">
        <f t="shared" si="22"/>
        <v>7840.6585623366645</v>
      </c>
      <c r="I58" s="13">
        <f t="shared" si="22"/>
        <v>3882.8733534136545</v>
      </c>
      <c r="J58" s="13">
        <f t="shared" si="22"/>
        <v>13778.142553779357</v>
      </c>
      <c r="K58" s="16"/>
      <c r="L58" s="16"/>
      <c r="Q58" s="10" t="s">
        <v>18</v>
      </c>
      <c r="R58" s="13">
        <f t="shared" si="15"/>
        <v>5248.0380014425964</v>
      </c>
      <c r="S58" s="13">
        <f t="shared" si="8"/>
        <v>11596.809482326638</v>
      </c>
      <c r="T58" s="13">
        <f t="shared" si="9"/>
        <v>40084.499149266368</v>
      </c>
      <c r="U58" s="13">
        <f t="shared" si="10"/>
        <v>19819.281250000004</v>
      </c>
      <c r="V58" s="13">
        <f t="shared" si="11"/>
        <v>4550.6423729819517</v>
      </c>
      <c r="W58" s="13">
        <f t="shared" si="16"/>
        <v>18823.699616766466</v>
      </c>
      <c r="X58" s="13">
        <f t="shared" si="12"/>
        <v>7840.6585623366645</v>
      </c>
      <c r="Y58" s="13">
        <f t="shared" si="13"/>
        <v>3882.8733534136545</v>
      </c>
      <c r="Z58" s="13">
        <f t="shared" si="17"/>
        <v>13778.142553779357</v>
      </c>
      <c r="AA58" s="16"/>
      <c r="AB58" s="16"/>
    </row>
    <row r="59" spans="1:30" x14ac:dyDescent="0.3">
      <c r="A59" s="10" t="s">
        <v>19</v>
      </c>
      <c r="B59" s="13">
        <f t="shared" ref="B59:J59" si="23">B11*(1+B$19+B$21)</f>
        <v>5463.397653496294</v>
      </c>
      <c r="C59" s="13">
        <f t="shared" si="23"/>
        <v>12934.352907396278</v>
      </c>
      <c r="D59" s="13">
        <f t="shared" si="23"/>
        <v>42607.913274548526</v>
      </c>
      <c r="E59" s="13">
        <f t="shared" si="23"/>
        <v>19597.611607142859</v>
      </c>
      <c r="F59" s="13">
        <f t="shared" si="23"/>
        <v>5019.7305182062009</v>
      </c>
      <c r="G59" s="13">
        <f t="shared" si="23"/>
        <v>19573.490586826345</v>
      </c>
      <c r="H59" s="13">
        <f t="shared" si="23"/>
        <v>8391.9391489623376</v>
      </c>
      <c r="I59" s="13">
        <f t="shared" si="23"/>
        <v>4001.8471887550199</v>
      </c>
      <c r="J59" s="13">
        <f t="shared" si="23"/>
        <v>14056.962415630551</v>
      </c>
      <c r="K59" s="16"/>
      <c r="L59" s="16"/>
      <c r="Q59" s="10" t="s">
        <v>19</v>
      </c>
      <c r="R59" s="13">
        <f t="shared" si="15"/>
        <v>5463.397653496294</v>
      </c>
      <c r="S59" s="13">
        <f t="shared" si="8"/>
        <v>12934.352907396278</v>
      </c>
      <c r="T59" s="13">
        <f t="shared" si="9"/>
        <v>42607.913274548526</v>
      </c>
      <c r="U59" s="13">
        <f t="shared" si="10"/>
        <v>19597.611607142859</v>
      </c>
      <c r="V59" s="13">
        <f t="shared" si="11"/>
        <v>5019.7305182062009</v>
      </c>
      <c r="W59" s="13">
        <f t="shared" si="16"/>
        <v>19573.490586826345</v>
      </c>
      <c r="X59" s="13">
        <f t="shared" si="12"/>
        <v>8391.9391489623376</v>
      </c>
      <c r="Y59" s="13">
        <f t="shared" si="13"/>
        <v>4001.8471887550199</v>
      </c>
      <c r="Z59" s="13">
        <f t="shared" si="17"/>
        <v>14056.962415630551</v>
      </c>
      <c r="AA59" s="16"/>
      <c r="AB59" s="16"/>
    </row>
    <row r="60" spans="1:30" x14ac:dyDescent="0.3">
      <c r="A60" s="10" t="s">
        <v>20</v>
      </c>
      <c r="B60" s="13">
        <f t="shared" ref="B60:J60" si="24">B12*(1+B$19+B$21)</f>
        <v>5884.491945221399</v>
      </c>
      <c r="C60" s="13">
        <f t="shared" si="24"/>
        <v>14424.78986543029</v>
      </c>
      <c r="D60" s="13">
        <f t="shared" si="24"/>
        <v>47221.513709085775</v>
      </c>
      <c r="E60" s="13">
        <f t="shared" si="24"/>
        <v>22066.205357142859</v>
      </c>
      <c r="F60" s="13">
        <f t="shared" si="24"/>
        <v>5695.9484937892112</v>
      </c>
      <c r="G60" s="13">
        <f t="shared" si="24"/>
        <v>23519.758850299397</v>
      </c>
      <c r="H60" s="13">
        <f t="shared" si="24"/>
        <v>10129.27778601076</v>
      </c>
      <c r="I60" s="13">
        <f t="shared" si="24"/>
        <v>4964.4536746987951</v>
      </c>
      <c r="J60" s="13">
        <f t="shared" si="24"/>
        <v>17978.946224590487</v>
      </c>
      <c r="K60" s="16"/>
      <c r="L60" s="16"/>
      <c r="Q60" s="10" t="s">
        <v>20</v>
      </c>
      <c r="R60" s="13">
        <f t="shared" si="15"/>
        <v>5884.491945221399</v>
      </c>
      <c r="S60" s="13">
        <f t="shared" si="8"/>
        <v>14424.78986543029</v>
      </c>
      <c r="T60" s="13">
        <f t="shared" si="9"/>
        <v>47221.513709085775</v>
      </c>
      <c r="U60" s="13">
        <f t="shared" si="10"/>
        <v>22066.205357142859</v>
      </c>
      <c r="V60" s="13">
        <f t="shared" si="11"/>
        <v>5695.9484937892112</v>
      </c>
      <c r="W60" s="13">
        <f t="shared" si="16"/>
        <v>23519.758850299397</v>
      </c>
      <c r="X60" s="13">
        <f t="shared" si="12"/>
        <v>10129.27778601076</v>
      </c>
      <c r="Y60" s="13">
        <f t="shared" si="13"/>
        <v>4964.4536746987951</v>
      </c>
      <c r="Z60" s="13">
        <f t="shared" si="17"/>
        <v>17978.946224590487</v>
      </c>
      <c r="AA60" s="16"/>
      <c r="AB60" s="16"/>
    </row>
    <row r="61" spans="1:30" x14ac:dyDescent="0.3">
      <c r="A61" s="10" t="s">
        <v>21</v>
      </c>
      <c r="B61" s="13">
        <f t="shared" ref="B61:J61" si="25">B13*(1+B$19+B$21)</f>
        <v>6004.8046000000004</v>
      </c>
      <c r="C61" s="13">
        <f t="shared" si="25"/>
        <v>15005.565300000002</v>
      </c>
      <c r="D61" s="13">
        <f t="shared" si="25"/>
        <v>50625.810249717826</v>
      </c>
      <c r="E61" s="13">
        <f t="shared" si="25"/>
        <v>23144.325892857145</v>
      </c>
      <c r="F61" s="13">
        <f t="shared" si="25"/>
        <v>5994.4591316591886</v>
      </c>
      <c r="G61" s="13">
        <f t="shared" si="25"/>
        <v>24259.684149700599</v>
      </c>
      <c r="H61" s="13">
        <f t="shared" si="25"/>
        <v>10371.720525749424</v>
      </c>
      <c r="I61" s="13">
        <f t="shared" si="25"/>
        <v>4964.4536746987951</v>
      </c>
      <c r="J61" s="13">
        <f t="shared" si="25"/>
        <v>18214.586019340833</v>
      </c>
      <c r="K61" s="16"/>
      <c r="L61" s="16"/>
      <c r="Q61" s="10" t="s">
        <v>21</v>
      </c>
      <c r="R61" s="13">
        <f t="shared" si="15"/>
        <v>6004.8046000000004</v>
      </c>
      <c r="S61" s="13">
        <f t="shared" si="8"/>
        <v>15005.565300000002</v>
      </c>
      <c r="T61" s="13">
        <f t="shared" si="9"/>
        <v>50625.810249717826</v>
      </c>
      <c r="U61" s="13">
        <f t="shared" si="10"/>
        <v>23144.325892857145</v>
      </c>
      <c r="V61" s="13">
        <f t="shared" si="11"/>
        <v>5994.4591316591886</v>
      </c>
      <c r="W61" s="13">
        <f t="shared" si="16"/>
        <v>24259.684149700599</v>
      </c>
      <c r="X61" s="13">
        <f t="shared" si="12"/>
        <v>10371.720525749424</v>
      </c>
      <c r="Y61" s="13">
        <f t="shared" si="13"/>
        <v>4964.4536746987951</v>
      </c>
      <c r="Z61" s="13">
        <f t="shared" si="17"/>
        <v>18214.586019340833</v>
      </c>
      <c r="AA61" s="16"/>
      <c r="AB61" s="16"/>
    </row>
    <row r="62" spans="1:30" x14ac:dyDescent="0.3">
      <c r="A62" s="10" t="s">
        <v>22</v>
      </c>
      <c r="B62" s="13">
        <f t="shared" ref="B62:J62" si="26">B14*(1+B$19+B$21)</f>
        <v>5921.7888682027651</v>
      </c>
      <c r="C62" s="13">
        <f t="shared" si="26"/>
        <v>14841.672232289988</v>
      </c>
      <c r="D62" s="13">
        <f t="shared" si="26"/>
        <v>50625.49201185102</v>
      </c>
      <c r="E62" s="13">
        <f t="shared" si="26"/>
        <v>23144.325892857145</v>
      </c>
      <c r="F62" s="13">
        <f t="shared" si="26"/>
        <v>5994.4591316591886</v>
      </c>
      <c r="G62" s="13">
        <f t="shared" si="26"/>
        <v>24259.684149700599</v>
      </c>
      <c r="H62" s="13">
        <f t="shared" si="26"/>
        <v>10371.720525749424</v>
      </c>
      <c r="I62" s="13">
        <f t="shared" si="26"/>
        <v>4964.4536746987951</v>
      </c>
      <c r="J62" s="13">
        <f t="shared" si="26"/>
        <v>18214.586019340833</v>
      </c>
      <c r="K62" s="16"/>
      <c r="L62" s="16"/>
      <c r="Q62" s="10" t="s">
        <v>22</v>
      </c>
      <c r="R62" s="13">
        <f t="shared" si="15"/>
        <v>5921.7888682027651</v>
      </c>
      <c r="S62" s="13">
        <f t="shared" si="8"/>
        <v>14841.672232289988</v>
      </c>
      <c r="T62" s="13">
        <f t="shared" si="9"/>
        <v>50625.49201185102</v>
      </c>
      <c r="U62" s="13">
        <f t="shared" si="10"/>
        <v>23144.325892857145</v>
      </c>
      <c r="V62" s="13">
        <f t="shared" si="11"/>
        <v>5994.4591316591886</v>
      </c>
      <c r="W62" s="13">
        <f t="shared" si="16"/>
        <v>24259.684149700599</v>
      </c>
      <c r="X62" s="13">
        <f t="shared" si="12"/>
        <v>10371.720525749424</v>
      </c>
      <c r="Y62" s="13">
        <f t="shared" si="13"/>
        <v>4964.4536746987951</v>
      </c>
      <c r="Z62" s="13">
        <f t="shared" si="17"/>
        <v>18214.586019340833</v>
      </c>
      <c r="AA62" s="16"/>
      <c r="AB62" s="16"/>
    </row>
    <row r="63" spans="1:30" x14ac:dyDescent="0.3">
      <c r="A63" s="10" t="s">
        <v>23</v>
      </c>
      <c r="B63" s="13">
        <f t="shared" ref="B63:J63" si="27">B15*(1+B$19+B$21)</f>
        <v>5464.6007800440793</v>
      </c>
      <c r="C63" s="13">
        <f t="shared" si="27"/>
        <v>13789.016757132385</v>
      </c>
      <c r="D63" s="13">
        <f t="shared" si="27"/>
        <v>45960.867439334084</v>
      </c>
      <c r="E63" s="13">
        <f t="shared" si="27"/>
        <v>21139.223214285714</v>
      </c>
      <c r="F63" s="13">
        <f t="shared" si="27"/>
        <v>5549.7392017712627</v>
      </c>
      <c r="G63" s="13">
        <f t="shared" si="27"/>
        <v>21615.684413173651</v>
      </c>
      <c r="H63" s="13">
        <f t="shared" si="27"/>
        <v>9155.4828811683328</v>
      </c>
      <c r="I63" s="13">
        <f t="shared" si="27"/>
        <v>4434.4793172690761</v>
      </c>
      <c r="J63" s="13">
        <f t="shared" si="27"/>
        <v>15489.306927175843</v>
      </c>
      <c r="K63" s="16"/>
      <c r="L63" s="16"/>
      <c r="Q63" s="10" t="s">
        <v>23</v>
      </c>
      <c r="R63" s="13">
        <f t="shared" si="15"/>
        <v>5464.6007800440793</v>
      </c>
      <c r="S63" s="13">
        <f t="shared" si="8"/>
        <v>13789.016757132385</v>
      </c>
      <c r="T63" s="13">
        <f t="shared" si="9"/>
        <v>45960.867439334084</v>
      </c>
      <c r="U63" s="13">
        <f t="shared" si="10"/>
        <v>21139.223214285714</v>
      </c>
      <c r="V63" s="13">
        <f t="shared" si="11"/>
        <v>5549.7392017712627</v>
      </c>
      <c r="W63" s="13">
        <f t="shared" si="16"/>
        <v>21615.684413173651</v>
      </c>
      <c r="X63" s="13">
        <f t="shared" si="12"/>
        <v>9155.4828811683328</v>
      </c>
      <c r="Y63" s="13">
        <f t="shared" si="13"/>
        <v>4434.4793172690761</v>
      </c>
      <c r="Z63" s="13">
        <f t="shared" si="17"/>
        <v>15489.306927175843</v>
      </c>
      <c r="AA63" s="16"/>
      <c r="AB63" s="16"/>
    </row>
    <row r="64" spans="1:30" x14ac:dyDescent="0.3">
      <c r="L64" s="16"/>
      <c r="AB64" s="16"/>
    </row>
    <row r="65" spans="1:31" x14ac:dyDescent="0.3">
      <c r="A65" s="1" t="s">
        <v>56</v>
      </c>
      <c r="K65" s="28" t="s">
        <v>51</v>
      </c>
      <c r="Q65" s="1" t="s">
        <v>56</v>
      </c>
      <c r="AA65" s="28" t="s">
        <v>38</v>
      </c>
    </row>
    <row r="66" spans="1:31" x14ac:dyDescent="0.3">
      <c r="A66" s="10" t="s">
        <v>12</v>
      </c>
      <c r="B66" s="13">
        <f>B52-B38</f>
        <v>4802.8811787617715</v>
      </c>
      <c r="C66" s="13">
        <f t="shared" ref="C66:J66" si="28">C52-C38</f>
        <v>11581.353770583886</v>
      </c>
      <c r="D66" s="13">
        <f t="shared" si="28"/>
        <v>40837.662100733636</v>
      </c>
      <c r="E66" s="13">
        <f t="shared" si="28"/>
        <v>18821.767857142859</v>
      </c>
      <c r="F66" s="13">
        <f t="shared" si="28"/>
        <v>4702.9437188339807</v>
      </c>
      <c r="G66" s="13">
        <f t="shared" si="28"/>
        <v>17856.863892215566</v>
      </c>
      <c r="H66" s="13">
        <f t="shared" si="28"/>
        <v>7477.4974459646428</v>
      </c>
      <c r="I66" s="13">
        <f t="shared" si="28"/>
        <v>3742.2679116465865</v>
      </c>
      <c r="J66" s="30">
        <f t="shared" si="28"/>
        <v>12677.667700809157</v>
      </c>
      <c r="K66" s="29">
        <f>SUM($B66:$J66)</f>
        <v>122500.90557669208</v>
      </c>
      <c r="L66" s="16"/>
      <c r="Q66" s="10" t="s">
        <v>12</v>
      </c>
      <c r="R66" s="13">
        <f>R52-R38</f>
        <v>4802.8811787617715</v>
      </c>
      <c r="S66" s="13">
        <f t="shared" ref="S66:Z66" si="29">S52-S38</f>
        <v>11581.353770583886</v>
      </c>
      <c r="T66" s="13">
        <f t="shared" si="29"/>
        <v>40837.662100733636</v>
      </c>
      <c r="U66" s="13">
        <f t="shared" si="29"/>
        <v>18821.767857142859</v>
      </c>
      <c r="V66" s="13">
        <f t="shared" si="29"/>
        <v>4702.9437188339807</v>
      </c>
      <c r="W66" s="13">
        <f t="shared" si="29"/>
        <v>17856.863892215566</v>
      </c>
      <c r="X66" s="13">
        <f t="shared" si="29"/>
        <v>7477.4974459646428</v>
      </c>
      <c r="Y66" s="13">
        <f t="shared" si="29"/>
        <v>3742.2679116465865</v>
      </c>
      <c r="Z66" s="30">
        <f t="shared" si="29"/>
        <v>12677.667700809157</v>
      </c>
      <c r="AA66" s="29">
        <f>SUM($R66:$Z66)</f>
        <v>122500.90557669208</v>
      </c>
      <c r="AB66" s="16"/>
    </row>
    <row r="67" spans="1:31" x14ac:dyDescent="0.3">
      <c r="A67" s="10" t="s">
        <v>13</v>
      </c>
      <c r="B67" s="13">
        <f>B53-B39</f>
        <v>4345.6930906030857</v>
      </c>
      <c r="C67" s="13">
        <f t="shared" ref="C67:J67" si="30">C53-C39</f>
        <v>10791.310403663436</v>
      </c>
      <c r="D67" s="13">
        <f t="shared" si="30"/>
        <v>39525.567375846498</v>
      </c>
      <c r="E67" s="13">
        <f t="shared" si="30"/>
        <v>19013.209821428576</v>
      </c>
      <c r="F67" s="13">
        <f t="shared" si="30"/>
        <v>4471.4456731388964</v>
      </c>
      <c r="G67" s="13">
        <f t="shared" si="30"/>
        <v>18379.744437125744</v>
      </c>
      <c r="H67" s="13">
        <f t="shared" si="30"/>
        <v>7529.8087425057656</v>
      </c>
      <c r="I67" s="13">
        <f t="shared" si="30"/>
        <v>3763.8995180722891</v>
      </c>
      <c r="J67" s="30">
        <f t="shared" si="30"/>
        <v>12873.828577067297</v>
      </c>
      <c r="K67" s="29">
        <f t="shared" ref="K67:K77" si="31">SUM($B67:$J67)</f>
        <v>120694.50763945158</v>
      </c>
      <c r="L67" s="16"/>
      <c r="Q67" s="10" t="s">
        <v>13</v>
      </c>
      <c r="R67" s="13">
        <f>R53-R39</f>
        <v>4345.6930906030857</v>
      </c>
      <c r="S67" s="13">
        <f t="shared" ref="S67:Z67" si="32">S53-S39</f>
        <v>10791.310403663436</v>
      </c>
      <c r="T67" s="13">
        <f t="shared" si="32"/>
        <v>39525.567375846498</v>
      </c>
      <c r="U67" s="13">
        <f t="shared" si="32"/>
        <v>19013.209821428576</v>
      </c>
      <c r="V67" s="13">
        <f t="shared" si="32"/>
        <v>4471.4456731388964</v>
      </c>
      <c r="W67" s="13">
        <f t="shared" si="32"/>
        <v>18379.744437125744</v>
      </c>
      <c r="X67" s="13">
        <f t="shared" si="32"/>
        <v>7529.8087425057656</v>
      </c>
      <c r="Y67" s="13">
        <f t="shared" si="32"/>
        <v>3763.8995180722891</v>
      </c>
      <c r="Z67" s="30">
        <f t="shared" si="32"/>
        <v>12873.828577067297</v>
      </c>
      <c r="AA67" s="29">
        <f t="shared" ref="AA67:AA76" si="33">SUM($R67:$Z67)</f>
        <v>120694.50763945158</v>
      </c>
      <c r="AB67" s="16"/>
    </row>
    <row r="68" spans="1:31" x14ac:dyDescent="0.3">
      <c r="A68" s="10" t="s">
        <v>14</v>
      </c>
      <c r="B68" s="13">
        <f t="shared" ref="B68:J68" si="34">B54-B40</f>
        <v>4368.5524950110203</v>
      </c>
      <c r="C68" s="13">
        <f t="shared" si="34"/>
        <v>11634.915237893218</v>
      </c>
      <c r="D68" s="13">
        <f t="shared" si="34"/>
        <v>43680.905282167041</v>
      </c>
      <c r="E68" s="13">
        <f t="shared" si="34"/>
        <v>20494.366071428572</v>
      </c>
      <c r="F68" s="13">
        <f t="shared" si="34"/>
        <v>4910.0735491927408</v>
      </c>
      <c r="G68" s="13">
        <f t="shared" si="34"/>
        <v>21063.206856287423</v>
      </c>
      <c r="H68" s="13">
        <f t="shared" si="34"/>
        <v>8264.1788670253663</v>
      </c>
      <c r="I68" s="13">
        <f t="shared" si="34"/>
        <v>4293.8738755020076</v>
      </c>
      <c r="J68" s="30">
        <f t="shared" si="34"/>
        <v>14641.743895796328</v>
      </c>
      <c r="K68" s="29">
        <f t="shared" si="31"/>
        <v>133351.81613030372</v>
      </c>
      <c r="L68" s="16"/>
      <c r="Q68" s="10" t="s">
        <v>14</v>
      </c>
      <c r="R68" s="13">
        <f t="shared" ref="R68:Z68" si="35">R54-R40</f>
        <v>4368.5524950110203</v>
      </c>
      <c r="S68" s="13">
        <f t="shared" si="35"/>
        <v>11634.915237893218</v>
      </c>
      <c r="T68" s="13">
        <f t="shared" si="35"/>
        <v>43680.905282167041</v>
      </c>
      <c r="U68" s="13">
        <f t="shared" si="35"/>
        <v>20494.366071428572</v>
      </c>
      <c r="V68" s="13">
        <f>V54-V40</f>
        <v>4910.0735491927408</v>
      </c>
      <c r="W68" s="13">
        <f>W54-W40</f>
        <v>21063.206856287423</v>
      </c>
      <c r="X68" s="13">
        <f>X54-X40</f>
        <v>8264.1788670253663</v>
      </c>
      <c r="Y68" s="13">
        <f t="shared" si="35"/>
        <v>4293.8738755020076</v>
      </c>
      <c r="Z68" s="30">
        <f t="shared" si="35"/>
        <v>14641.743895796328</v>
      </c>
      <c r="AA68" s="29">
        <f t="shared" si="33"/>
        <v>133351.81613030372</v>
      </c>
      <c r="AB68" s="16"/>
    </row>
    <row r="69" spans="1:31" x14ac:dyDescent="0.3">
      <c r="A69" s="10" t="s">
        <v>15</v>
      </c>
      <c r="B69" s="13">
        <f t="shared" ref="B69:I69" si="36">B55-B41</f>
        <v>4932.0619369138758</v>
      </c>
      <c r="C69" s="13">
        <f t="shared" si="36"/>
        <v>13840.632293872173</v>
      </c>
      <c r="D69" s="13">
        <f t="shared" si="36"/>
        <v>56393.341189334082</v>
      </c>
      <c r="E69" s="13">
        <f t="shared" si="36"/>
        <v>24827</v>
      </c>
      <c r="F69" s="13">
        <f t="shared" si="36"/>
        <v>6055.3796700000003</v>
      </c>
      <c r="G69" s="13">
        <f t="shared" si="36"/>
        <v>26361.071999999996</v>
      </c>
      <c r="H69" s="13">
        <f t="shared" si="36"/>
        <v>10470.307200000001</v>
      </c>
      <c r="I69" s="13">
        <f t="shared" si="36"/>
        <v>5386.2699999999995</v>
      </c>
      <c r="J69" s="30">
        <f>J55-J41</f>
        <v>18753.719999999998</v>
      </c>
      <c r="K69" s="29">
        <f t="shared" si="31"/>
        <v>167019.78429012012</v>
      </c>
      <c r="L69" s="16"/>
      <c r="Q69" s="10" t="s">
        <v>15</v>
      </c>
      <c r="R69" s="13">
        <f t="shared" ref="R69:Z69" si="37">R55-R41</f>
        <v>4932.0619369138758</v>
      </c>
      <c r="S69" s="13">
        <f t="shared" si="37"/>
        <v>13840.632293872173</v>
      </c>
      <c r="T69" s="13">
        <f t="shared" si="37"/>
        <v>56393.341189334082</v>
      </c>
      <c r="U69" s="13">
        <f t="shared" si="37"/>
        <v>24827</v>
      </c>
      <c r="V69" s="13">
        <f t="shared" si="37"/>
        <v>6055.3796700000003</v>
      </c>
      <c r="W69" s="13">
        <f t="shared" si="37"/>
        <v>26361.071999999996</v>
      </c>
      <c r="X69" s="13">
        <f t="shared" si="37"/>
        <v>10470.307200000001</v>
      </c>
      <c r="Y69" s="13">
        <f t="shared" si="37"/>
        <v>5386.2699999999995</v>
      </c>
      <c r="Z69" s="30">
        <f t="shared" si="37"/>
        <v>18753.719999999998</v>
      </c>
      <c r="AA69" s="29">
        <f t="shared" si="33"/>
        <v>167019.78429012012</v>
      </c>
      <c r="AB69" s="16"/>
    </row>
    <row r="70" spans="1:31" x14ac:dyDescent="0.3">
      <c r="A70" s="10" t="s">
        <v>16</v>
      </c>
      <c r="B70" s="13">
        <f t="shared" ref="B70:J70" si="38">B56-B42</f>
        <v>5039.3593000000001</v>
      </c>
      <c r="C70" s="13">
        <f t="shared" si="38"/>
        <v>14146.536464918174</v>
      </c>
      <c r="D70" s="13">
        <f t="shared" si="38"/>
        <v>56391.75</v>
      </c>
      <c r="E70" s="13">
        <f t="shared" si="38"/>
        <v>24827</v>
      </c>
      <c r="F70" s="13">
        <f t="shared" si="38"/>
        <v>6055.3796700000003</v>
      </c>
      <c r="G70" s="13">
        <f t="shared" si="38"/>
        <v>26361.071999999996</v>
      </c>
      <c r="H70" s="13">
        <f t="shared" si="38"/>
        <v>10470.307200000001</v>
      </c>
      <c r="I70" s="13">
        <f t="shared" si="38"/>
        <v>5386.2699999999995</v>
      </c>
      <c r="J70" s="30">
        <f t="shared" si="38"/>
        <v>18753.719999999998</v>
      </c>
      <c r="K70" s="29">
        <f t="shared" si="31"/>
        <v>167431.39463491816</v>
      </c>
      <c r="L70" s="16"/>
      <c r="Q70" s="10" t="s">
        <v>16</v>
      </c>
      <c r="R70" s="13">
        <f t="shared" ref="R70:Z70" si="39">R56-R42</f>
        <v>5039.3593000000001</v>
      </c>
      <c r="S70" s="13">
        <f t="shared" si="39"/>
        <v>14146.536464918174</v>
      </c>
      <c r="T70" s="13">
        <f t="shared" si="39"/>
        <v>56391.75</v>
      </c>
      <c r="U70" s="13">
        <f t="shared" si="39"/>
        <v>24827</v>
      </c>
      <c r="V70" s="13">
        <f t="shared" si="39"/>
        <v>6055.3796700000003</v>
      </c>
      <c r="W70" s="13">
        <f>W56-W42</f>
        <v>26361.071999999996</v>
      </c>
      <c r="X70" s="13">
        <f t="shared" si="39"/>
        <v>10470.307200000001</v>
      </c>
      <c r="Y70" s="13">
        <f t="shared" si="39"/>
        <v>5386.2699999999995</v>
      </c>
      <c r="Z70" s="30">
        <f t="shared" si="39"/>
        <v>18753.719999999998</v>
      </c>
      <c r="AA70" s="29">
        <f t="shared" si="33"/>
        <v>167431.39463491816</v>
      </c>
      <c r="AB70" s="16"/>
    </row>
    <row r="71" spans="1:31" x14ac:dyDescent="0.3">
      <c r="A71" s="10" t="s">
        <v>17</v>
      </c>
      <c r="B71" s="13">
        <f t="shared" ref="B71:J71" si="40">B57-B43</f>
        <v>4739.1678010287078</v>
      </c>
      <c r="C71" s="13">
        <f t="shared" si="40"/>
        <v>12661.714737859582</v>
      </c>
      <c r="D71" s="13">
        <f t="shared" si="40"/>
        <v>48256.105014108347</v>
      </c>
      <c r="E71" s="13">
        <f t="shared" si="40"/>
        <v>22751.366071428576</v>
      </c>
      <c r="F71" s="13">
        <f t="shared" si="40"/>
        <v>5385.2537482510716</v>
      </c>
      <c r="G71" s="13">
        <f t="shared" si="40"/>
        <v>22750.236538922156</v>
      </c>
      <c r="H71" s="13">
        <f t="shared" si="40"/>
        <v>9156.488867640277</v>
      </c>
      <c r="I71" s="13">
        <f t="shared" si="40"/>
        <v>4704.8743975903617</v>
      </c>
      <c r="J71" s="30">
        <f t="shared" si="40"/>
        <v>16167.850838760607</v>
      </c>
      <c r="K71" s="29">
        <f t="shared" si="31"/>
        <v>146573.05801558969</v>
      </c>
      <c r="L71" s="16"/>
      <c r="Q71" s="10" t="s">
        <v>17</v>
      </c>
      <c r="R71" s="13">
        <f t="shared" ref="R71:Z71" si="41">R57-R43</f>
        <v>4739.1678010287078</v>
      </c>
      <c r="S71" s="13">
        <f t="shared" si="41"/>
        <v>12661.714737859582</v>
      </c>
      <c r="T71" s="13">
        <f t="shared" si="41"/>
        <v>48256.105014108347</v>
      </c>
      <c r="U71" s="13">
        <f t="shared" si="41"/>
        <v>22751.366071428576</v>
      </c>
      <c r="V71" s="13">
        <f t="shared" si="41"/>
        <v>5385.2537482510716</v>
      </c>
      <c r="W71" s="13">
        <f t="shared" si="41"/>
        <v>22750.236538922156</v>
      </c>
      <c r="X71" s="13">
        <f t="shared" si="41"/>
        <v>9156.488867640277</v>
      </c>
      <c r="Y71" s="13">
        <f t="shared" si="41"/>
        <v>4704.8743975903617</v>
      </c>
      <c r="Z71" s="30">
        <f t="shared" si="41"/>
        <v>16167.850838760607</v>
      </c>
      <c r="AA71" s="29">
        <f t="shared" si="33"/>
        <v>146573.05801558969</v>
      </c>
      <c r="AB71" s="16"/>
    </row>
    <row r="72" spans="1:31" x14ac:dyDescent="0.3">
      <c r="A72" s="10" t="s">
        <v>18</v>
      </c>
      <c r="B72" s="13">
        <f t="shared" ref="B72:J72" si="42">B58-B44</f>
        <v>5248.0380014425964</v>
      </c>
      <c r="C72" s="13">
        <f t="shared" si="42"/>
        <v>11596.596290665004</v>
      </c>
      <c r="D72" s="13">
        <f t="shared" si="42"/>
        <v>40084.499149266368</v>
      </c>
      <c r="E72" s="13">
        <f t="shared" si="42"/>
        <v>19819.281250000004</v>
      </c>
      <c r="F72" s="13">
        <f t="shared" si="42"/>
        <v>4550.6423729819517</v>
      </c>
      <c r="G72" s="13">
        <f t="shared" si="42"/>
        <v>18823.699616766466</v>
      </c>
      <c r="H72" s="13">
        <f t="shared" si="42"/>
        <v>7840.6585623366645</v>
      </c>
      <c r="I72" s="13">
        <f t="shared" si="42"/>
        <v>3882.8733534136545</v>
      </c>
      <c r="J72" s="30">
        <f t="shared" si="42"/>
        <v>13778.142553779357</v>
      </c>
      <c r="K72" s="29">
        <f t="shared" si="31"/>
        <v>125624.43115065206</v>
      </c>
      <c r="L72" s="16"/>
      <c r="Q72" s="10" t="s">
        <v>18</v>
      </c>
      <c r="R72" s="13">
        <f t="shared" ref="R72:Z72" si="43">R58-R44</f>
        <v>5248.0380014425964</v>
      </c>
      <c r="S72" s="13">
        <f t="shared" si="43"/>
        <v>11596.596290665004</v>
      </c>
      <c r="T72" s="13">
        <f t="shared" si="43"/>
        <v>40084.499149266368</v>
      </c>
      <c r="U72" s="13">
        <f t="shared" si="43"/>
        <v>19819.281250000004</v>
      </c>
      <c r="V72" s="13">
        <f t="shared" si="43"/>
        <v>4550.6423729819517</v>
      </c>
      <c r="W72" s="13">
        <f t="shared" si="43"/>
        <v>18823.699616766466</v>
      </c>
      <c r="X72" s="13">
        <f t="shared" si="43"/>
        <v>7840.6585623366645</v>
      </c>
      <c r="Y72" s="13">
        <f t="shared" si="43"/>
        <v>3882.8733534136545</v>
      </c>
      <c r="Z72" s="30">
        <f t="shared" si="43"/>
        <v>13778.142553779357</v>
      </c>
      <c r="AA72" s="29">
        <f t="shared" si="33"/>
        <v>125624.43115065206</v>
      </c>
      <c r="AB72" s="16"/>
    </row>
    <row r="73" spans="1:31" x14ac:dyDescent="0.3">
      <c r="A73" s="10" t="s">
        <v>19</v>
      </c>
      <c r="B73" s="13">
        <f t="shared" ref="B73:J73" si="44">B59-B45</f>
        <v>5463.397653496294</v>
      </c>
      <c r="C73" s="13">
        <f t="shared" si="44"/>
        <v>12934.328851370259</v>
      </c>
      <c r="D73" s="13">
        <f t="shared" si="44"/>
        <v>42607.913274548526</v>
      </c>
      <c r="E73" s="13">
        <f t="shared" si="44"/>
        <v>19597.611607142859</v>
      </c>
      <c r="F73" s="13">
        <f t="shared" si="44"/>
        <v>5019.7305182062009</v>
      </c>
      <c r="G73" s="13">
        <f t="shared" si="44"/>
        <v>19573.490586826345</v>
      </c>
      <c r="H73" s="13">
        <f t="shared" si="44"/>
        <v>8391.9391489623376</v>
      </c>
      <c r="I73" s="13">
        <f t="shared" si="44"/>
        <v>4001.8471887550199</v>
      </c>
      <c r="J73" s="30">
        <f t="shared" si="44"/>
        <v>14056.962415630551</v>
      </c>
      <c r="K73" s="29">
        <f t="shared" si="31"/>
        <v>131647.22124493838</v>
      </c>
      <c r="L73" s="16"/>
      <c r="Q73" s="10" t="s">
        <v>19</v>
      </c>
      <c r="R73" s="13">
        <f t="shared" ref="R73:Z73" si="45">R59-R45</f>
        <v>5463.397653496294</v>
      </c>
      <c r="S73" s="13">
        <f t="shared" si="45"/>
        <v>12934.328851370259</v>
      </c>
      <c r="T73" s="13">
        <f t="shared" si="45"/>
        <v>42607.913274548526</v>
      </c>
      <c r="U73" s="13">
        <f t="shared" si="45"/>
        <v>19597.611607142859</v>
      </c>
      <c r="V73" s="13">
        <f t="shared" si="45"/>
        <v>5019.7305182062009</v>
      </c>
      <c r="W73" s="13">
        <f t="shared" si="45"/>
        <v>19573.490586826345</v>
      </c>
      <c r="X73" s="13">
        <f t="shared" si="45"/>
        <v>8391.9391489623376</v>
      </c>
      <c r="Y73" s="13">
        <f t="shared" si="45"/>
        <v>4001.8471887550199</v>
      </c>
      <c r="Z73" s="30">
        <f t="shared" si="45"/>
        <v>14056.962415630551</v>
      </c>
      <c r="AA73" s="29">
        <f t="shared" si="33"/>
        <v>131647.22124493838</v>
      </c>
      <c r="AB73" s="16"/>
    </row>
    <row r="74" spans="1:31" x14ac:dyDescent="0.3">
      <c r="A74" s="10" t="s">
        <v>20</v>
      </c>
      <c r="B74" s="13">
        <f t="shared" ref="B74:J74" si="46">B60-B46</f>
        <v>5884.491945221399</v>
      </c>
      <c r="C74" s="13">
        <f t="shared" si="46"/>
        <v>14424.760706767182</v>
      </c>
      <c r="D74" s="13">
        <f t="shared" si="46"/>
        <v>47221.513709085775</v>
      </c>
      <c r="E74" s="13">
        <f t="shared" si="46"/>
        <v>22066.205357142859</v>
      </c>
      <c r="F74" s="13">
        <f t="shared" si="46"/>
        <v>5695.9484937892112</v>
      </c>
      <c r="G74" s="13">
        <f t="shared" si="46"/>
        <v>23519.758850299397</v>
      </c>
      <c r="H74" s="13">
        <f t="shared" si="46"/>
        <v>10129.27778601076</v>
      </c>
      <c r="I74" s="13">
        <f t="shared" si="46"/>
        <v>4964.4536746987951</v>
      </c>
      <c r="J74" s="30">
        <f t="shared" si="46"/>
        <v>17978.946224590487</v>
      </c>
      <c r="K74" s="29">
        <f t="shared" si="31"/>
        <v>151885.35674760584</v>
      </c>
      <c r="L74" s="16"/>
      <c r="Q74" s="10" t="s">
        <v>20</v>
      </c>
      <c r="R74" s="13">
        <f t="shared" ref="R74:Z74" si="47">R60-R46</f>
        <v>5884.491945221399</v>
      </c>
      <c r="S74" s="13">
        <f t="shared" si="47"/>
        <v>14424.760706767182</v>
      </c>
      <c r="T74" s="13">
        <f t="shared" si="47"/>
        <v>47221.513709085775</v>
      </c>
      <c r="U74" s="13">
        <f t="shared" si="47"/>
        <v>22066.205357142859</v>
      </c>
      <c r="V74" s="13">
        <f t="shared" si="47"/>
        <v>5695.9484937892112</v>
      </c>
      <c r="W74" s="13">
        <f t="shared" si="47"/>
        <v>23519.758850299397</v>
      </c>
      <c r="X74" s="13">
        <f t="shared" si="47"/>
        <v>10129.27778601076</v>
      </c>
      <c r="Y74" s="13">
        <f t="shared" si="47"/>
        <v>4964.4536746987951</v>
      </c>
      <c r="Z74" s="30">
        <f t="shared" si="47"/>
        <v>17978.946224590487</v>
      </c>
      <c r="AA74" s="29">
        <f t="shared" si="33"/>
        <v>151885.35674760584</v>
      </c>
      <c r="AB74" s="16"/>
    </row>
    <row r="75" spans="1:31" x14ac:dyDescent="0.3">
      <c r="A75" s="10" t="s">
        <v>21</v>
      </c>
      <c r="B75" s="13">
        <f t="shared" ref="B75:J75" si="48">B61-B47</f>
        <v>6004.8046000000004</v>
      </c>
      <c r="C75" s="13">
        <f t="shared" si="48"/>
        <v>15005.492500234765</v>
      </c>
      <c r="D75" s="13">
        <f t="shared" si="48"/>
        <v>50625.810249717826</v>
      </c>
      <c r="E75" s="13">
        <f t="shared" si="48"/>
        <v>23144.325892857145</v>
      </c>
      <c r="F75" s="13">
        <f t="shared" si="48"/>
        <v>5994.4591316591886</v>
      </c>
      <c r="G75" s="13">
        <f t="shared" si="48"/>
        <v>24259.684149700599</v>
      </c>
      <c r="H75" s="13">
        <f t="shared" si="48"/>
        <v>10371.720525749424</v>
      </c>
      <c r="I75" s="13">
        <f t="shared" si="48"/>
        <v>4964.4536746987951</v>
      </c>
      <c r="J75" s="30">
        <f t="shared" si="48"/>
        <v>18214.586019340833</v>
      </c>
      <c r="K75" s="29">
        <f t="shared" si="31"/>
        <v>158585.33674395859</v>
      </c>
      <c r="L75" s="16"/>
      <c r="Q75" s="10" t="s">
        <v>21</v>
      </c>
      <c r="R75" s="13">
        <f t="shared" ref="R75:Z75" si="49">R61-R47</f>
        <v>6004.8046000000004</v>
      </c>
      <c r="S75" s="13">
        <f t="shared" si="49"/>
        <v>15005.492500234765</v>
      </c>
      <c r="T75" s="13">
        <f t="shared" si="49"/>
        <v>50625.810249717826</v>
      </c>
      <c r="U75" s="13">
        <f t="shared" si="49"/>
        <v>23144.325892857145</v>
      </c>
      <c r="V75" s="13">
        <f t="shared" si="49"/>
        <v>5994.4591316591886</v>
      </c>
      <c r="W75" s="13">
        <f t="shared" si="49"/>
        <v>24259.684149700599</v>
      </c>
      <c r="X75" s="13">
        <f t="shared" si="49"/>
        <v>10371.720525749424</v>
      </c>
      <c r="Y75" s="13">
        <f t="shared" si="49"/>
        <v>4964.4536746987951</v>
      </c>
      <c r="Z75" s="30">
        <f t="shared" si="49"/>
        <v>18214.586019340833</v>
      </c>
      <c r="AA75" s="29">
        <f t="shared" si="33"/>
        <v>158585.33674395859</v>
      </c>
      <c r="AB75" s="16"/>
    </row>
    <row r="76" spans="1:31" x14ac:dyDescent="0.3">
      <c r="A76" s="10" t="s">
        <v>22</v>
      </c>
      <c r="B76" s="13">
        <f t="shared" ref="B76:J76" si="50">B62-B48</f>
        <v>5921.7888682027651</v>
      </c>
      <c r="C76" s="13">
        <f t="shared" si="50"/>
        <v>14841.642336106428</v>
      </c>
      <c r="D76" s="13">
        <f t="shared" si="50"/>
        <v>50625.49201185102</v>
      </c>
      <c r="E76" s="13">
        <f t="shared" si="50"/>
        <v>23144.325892857145</v>
      </c>
      <c r="F76" s="13">
        <f t="shared" si="50"/>
        <v>5994.4591316591886</v>
      </c>
      <c r="G76" s="13">
        <f t="shared" si="50"/>
        <v>24259.684149700599</v>
      </c>
      <c r="H76" s="13">
        <f t="shared" si="50"/>
        <v>10371.720525749424</v>
      </c>
      <c r="I76" s="13">
        <f t="shared" si="50"/>
        <v>4964.4536746987951</v>
      </c>
      <c r="J76" s="30">
        <f t="shared" si="50"/>
        <v>18214.586019340833</v>
      </c>
      <c r="K76" s="29">
        <f t="shared" si="31"/>
        <v>158338.1526101662</v>
      </c>
      <c r="L76" s="16"/>
      <c r="Q76" s="10" t="s">
        <v>22</v>
      </c>
      <c r="R76" s="13">
        <f t="shared" ref="R76:Y76" si="51">R62-R48</f>
        <v>5921.7888682027651</v>
      </c>
      <c r="S76" s="13">
        <f t="shared" si="51"/>
        <v>14841.642336106428</v>
      </c>
      <c r="T76" s="13">
        <f t="shared" si="51"/>
        <v>50625.49201185102</v>
      </c>
      <c r="U76" s="13">
        <f t="shared" si="51"/>
        <v>23144.325892857145</v>
      </c>
      <c r="V76" s="13">
        <f t="shared" si="51"/>
        <v>5994.4591316591886</v>
      </c>
      <c r="W76" s="13">
        <f t="shared" si="51"/>
        <v>24259.684149700599</v>
      </c>
      <c r="X76" s="13">
        <f t="shared" si="51"/>
        <v>10371.720525749424</v>
      </c>
      <c r="Y76" s="13">
        <f t="shared" si="51"/>
        <v>4964.4536746987951</v>
      </c>
      <c r="Z76" s="30">
        <f>Z62-Z48</f>
        <v>18214.586019340833</v>
      </c>
      <c r="AA76" s="29">
        <f t="shared" si="33"/>
        <v>158338.1526101662</v>
      </c>
      <c r="AB76" s="16"/>
    </row>
    <row r="77" spans="1:31" x14ac:dyDescent="0.3">
      <c r="A77" s="10" t="s">
        <v>23</v>
      </c>
      <c r="B77" s="13">
        <f t="shared" ref="B77:J77" si="52">B63-B49</f>
        <v>5464.6007800440793</v>
      </c>
      <c r="C77" s="13">
        <f t="shared" si="52"/>
        <v>13788.974529437044</v>
      </c>
      <c r="D77" s="13">
        <f t="shared" si="52"/>
        <v>45960.867439334084</v>
      </c>
      <c r="E77" s="13">
        <f t="shared" si="52"/>
        <v>21139.223214285714</v>
      </c>
      <c r="F77" s="13">
        <f t="shared" si="52"/>
        <v>5549.7392017712627</v>
      </c>
      <c r="G77" s="13">
        <f t="shared" si="52"/>
        <v>21615.684413173651</v>
      </c>
      <c r="H77" s="13">
        <f t="shared" si="52"/>
        <v>9155.4828811683328</v>
      </c>
      <c r="I77" s="13">
        <f t="shared" si="52"/>
        <v>4434.4793172690761</v>
      </c>
      <c r="J77" s="30">
        <f t="shared" si="52"/>
        <v>15489.306927175843</v>
      </c>
      <c r="K77" s="29">
        <f t="shared" si="31"/>
        <v>142598.35870365909</v>
      </c>
      <c r="L77" s="16"/>
      <c r="Q77" s="10" t="s">
        <v>23</v>
      </c>
      <c r="R77" s="13">
        <f t="shared" ref="R77:Z77" si="53">R63-R49</f>
        <v>5464.6007800440793</v>
      </c>
      <c r="S77" s="13">
        <f t="shared" si="53"/>
        <v>13788.974529437044</v>
      </c>
      <c r="T77" s="13">
        <f t="shared" si="53"/>
        <v>45960.867439334084</v>
      </c>
      <c r="U77" s="13">
        <f t="shared" si="53"/>
        <v>21139.223214285714</v>
      </c>
      <c r="V77" s="13">
        <f t="shared" si="53"/>
        <v>5549.7392017712627</v>
      </c>
      <c r="W77" s="13">
        <f t="shared" si="53"/>
        <v>21615.684413173651</v>
      </c>
      <c r="X77" s="13">
        <f t="shared" si="53"/>
        <v>9155.4828811683328</v>
      </c>
      <c r="Y77" s="13">
        <f t="shared" si="53"/>
        <v>4434.4793172690761</v>
      </c>
      <c r="Z77" s="30">
        <f t="shared" si="53"/>
        <v>15489.306927175843</v>
      </c>
      <c r="AA77" s="29">
        <f>SUM($R77:$Z77)</f>
        <v>142598.35870365909</v>
      </c>
      <c r="AB77" s="16"/>
    </row>
    <row r="79" spans="1:31" x14ac:dyDescent="0.3">
      <c r="A79" s="23" t="s">
        <v>50</v>
      </c>
      <c r="B79" s="25">
        <f>$B$17-MIN($K$38:$K$49)</f>
        <v>170916.08556588119</v>
      </c>
      <c r="C79" s="24"/>
      <c r="D79" s="24"/>
      <c r="E79" s="24"/>
      <c r="F79" s="24"/>
      <c r="G79" s="24"/>
      <c r="H79" s="24"/>
      <c r="I79" s="24"/>
      <c r="J79" s="24"/>
      <c r="L79" s="16"/>
      <c r="M79" s="16"/>
      <c r="O79" s="20"/>
      <c r="Q79" s="23" t="s">
        <v>50</v>
      </c>
      <c r="R79" s="25">
        <f>$B$17-MIN($AA$38:$AA$49)</f>
        <v>170916.08556588119</v>
      </c>
      <c r="S79" s="24"/>
      <c r="T79" s="24"/>
      <c r="U79" s="24"/>
      <c r="V79" s="24"/>
      <c r="W79" s="24"/>
      <c r="X79" s="24"/>
      <c r="Y79" s="24"/>
      <c r="Z79" s="24"/>
      <c r="AB79" s="16"/>
      <c r="AC79" s="16"/>
      <c r="AE79" s="20"/>
    </row>
    <row r="81" spans="1:31" x14ac:dyDescent="0.3">
      <c r="A81" s="1" t="s">
        <v>57</v>
      </c>
      <c r="B81" s="27" t="s">
        <v>51</v>
      </c>
      <c r="Q81" s="1" t="s">
        <v>57</v>
      </c>
      <c r="R81" s="27" t="s">
        <v>38</v>
      </c>
    </row>
    <row r="82" spans="1:31" x14ac:dyDescent="0.3">
      <c r="A82" s="10" t="s">
        <v>12</v>
      </c>
      <c r="B82" s="26">
        <f>$B$79-K66</f>
        <v>48415.179989189113</v>
      </c>
      <c r="C82" s="16"/>
      <c r="L82" s="16"/>
      <c r="M82" s="16"/>
      <c r="O82" s="20"/>
      <c r="Q82" s="10" t="s">
        <v>12</v>
      </c>
      <c r="R82" s="26">
        <f>$R$79-AA66</f>
        <v>48415.179989189113</v>
      </c>
      <c r="S82" s="16"/>
      <c r="AB82" s="16"/>
      <c r="AC82" s="16"/>
      <c r="AE82" s="20"/>
    </row>
    <row r="83" spans="1:31" x14ac:dyDescent="0.3">
      <c r="A83" s="10" t="s">
        <v>13</v>
      </c>
      <c r="B83" s="13">
        <f t="shared" ref="B83:B87" si="54">$B$79-K67</f>
        <v>50221.577926429614</v>
      </c>
      <c r="L83" s="16"/>
      <c r="M83" s="16"/>
      <c r="O83" s="20"/>
      <c r="Q83" s="10" t="s">
        <v>13</v>
      </c>
      <c r="R83" s="26">
        <f>$R$79-AA67</f>
        <v>50221.577926429614</v>
      </c>
      <c r="AB83" s="16"/>
      <c r="AC83" s="16"/>
      <c r="AE83" s="20"/>
    </row>
    <row r="84" spans="1:31" x14ac:dyDescent="0.3">
      <c r="A84" s="10" t="s">
        <v>14</v>
      </c>
      <c r="B84" s="13">
        <f t="shared" si="54"/>
        <v>37564.269435577473</v>
      </c>
      <c r="L84" s="16"/>
      <c r="M84" s="16"/>
      <c r="O84" s="20"/>
      <c r="Q84" s="10" t="s">
        <v>14</v>
      </c>
      <c r="R84" s="26">
        <f>$R$79-AA68</f>
        <v>37564.269435577473</v>
      </c>
      <c r="AB84" s="16"/>
      <c r="AC84" s="16"/>
      <c r="AE84" s="20"/>
    </row>
    <row r="85" spans="1:31" x14ac:dyDescent="0.3">
      <c r="A85" s="10" t="s">
        <v>15</v>
      </c>
      <c r="B85" s="13">
        <f t="shared" si="54"/>
        <v>3896.3012757610704</v>
      </c>
      <c r="L85" s="16"/>
      <c r="M85" s="16"/>
      <c r="O85" s="20"/>
      <c r="Q85" s="10" t="s">
        <v>15</v>
      </c>
      <c r="R85" s="26">
        <f>$R$79-AA69</f>
        <v>3896.3012757610704</v>
      </c>
      <c r="AB85" s="16"/>
      <c r="AC85" s="16"/>
      <c r="AE85" s="20"/>
    </row>
    <row r="86" spans="1:31" x14ac:dyDescent="0.3">
      <c r="A86" s="10" t="s">
        <v>16</v>
      </c>
      <c r="B86" s="13">
        <f t="shared" si="54"/>
        <v>3484.6909309630282</v>
      </c>
      <c r="L86" s="16"/>
      <c r="M86" s="16"/>
      <c r="O86" s="20"/>
      <c r="Q86" s="10" t="s">
        <v>16</v>
      </c>
      <c r="R86" s="26">
        <f t="shared" ref="R86:R92" si="55">$R$79-AA70</f>
        <v>3484.6909309630282</v>
      </c>
      <c r="AB86" s="16"/>
      <c r="AC86" s="16"/>
      <c r="AE86" s="20"/>
    </row>
    <row r="87" spans="1:31" x14ac:dyDescent="0.3">
      <c r="A87" s="10" t="s">
        <v>17</v>
      </c>
      <c r="B87" s="13">
        <f t="shared" si="54"/>
        <v>24343.027550291503</v>
      </c>
      <c r="L87" s="16"/>
      <c r="M87" s="16"/>
      <c r="O87" s="20"/>
      <c r="Q87" s="10" t="s">
        <v>17</v>
      </c>
      <c r="R87" s="26">
        <f t="shared" si="55"/>
        <v>24343.027550291503</v>
      </c>
      <c r="AB87" s="16"/>
      <c r="AC87" s="16"/>
      <c r="AE87" s="20"/>
    </row>
    <row r="88" spans="1:31" x14ac:dyDescent="0.3">
      <c r="A88" s="10" t="s">
        <v>18</v>
      </c>
      <c r="B88" s="13">
        <f t="shared" ref="B88:B92" si="56">$B$79-K72</f>
        <v>45291.654415229132</v>
      </c>
      <c r="L88" s="16"/>
      <c r="M88" s="16"/>
      <c r="O88" s="20"/>
      <c r="Q88" s="10" t="s">
        <v>18</v>
      </c>
      <c r="R88" s="26">
        <f t="shared" si="55"/>
        <v>45291.654415229132</v>
      </c>
      <c r="AB88" s="16"/>
      <c r="AC88" s="16"/>
      <c r="AE88" s="20"/>
    </row>
    <row r="89" spans="1:31" x14ac:dyDescent="0.3">
      <c r="A89" s="10" t="s">
        <v>19</v>
      </c>
      <c r="B89" s="13">
        <f t="shared" si="56"/>
        <v>39268.864320942812</v>
      </c>
      <c r="L89" s="16"/>
      <c r="M89" s="16"/>
      <c r="O89" s="20"/>
      <c r="Q89" s="10" t="s">
        <v>19</v>
      </c>
      <c r="R89" s="26">
        <f t="shared" si="55"/>
        <v>39268.864320942812</v>
      </c>
      <c r="AB89" s="16"/>
      <c r="AC89" s="16"/>
      <c r="AE89" s="20"/>
    </row>
    <row r="90" spans="1:31" x14ac:dyDescent="0.3">
      <c r="A90" s="10" t="s">
        <v>20</v>
      </c>
      <c r="B90" s="13">
        <f>$B$79-K74</f>
        <v>19030.728818275355</v>
      </c>
      <c r="L90" s="16"/>
      <c r="M90" s="16"/>
      <c r="O90" s="20"/>
      <c r="Q90" s="10" t="s">
        <v>20</v>
      </c>
      <c r="R90" s="26">
        <f>$R$79-AA74</f>
        <v>19030.728818275355</v>
      </c>
      <c r="AB90" s="16"/>
      <c r="AC90" s="16"/>
      <c r="AE90" s="20"/>
    </row>
    <row r="91" spans="1:31" x14ac:dyDescent="0.3">
      <c r="A91" s="10" t="s">
        <v>21</v>
      </c>
      <c r="B91" s="13">
        <f t="shared" si="56"/>
        <v>12330.748821922607</v>
      </c>
      <c r="L91" s="16"/>
      <c r="M91" s="16"/>
      <c r="O91" s="20"/>
      <c r="Q91" s="10" t="s">
        <v>21</v>
      </c>
      <c r="R91" s="26">
        <f t="shared" si="55"/>
        <v>12330.748821922607</v>
      </c>
      <c r="AB91" s="16"/>
      <c r="AC91" s="16"/>
      <c r="AE91" s="20"/>
    </row>
    <row r="92" spans="1:31" x14ac:dyDescent="0.3">
      <c r="A92" s="10" t="s">
        <v>22</v>
      </c>
      <c r="B92" s="13">
        <f t="shared" si="56"/>
        <v>12577.93295571499</v>
      </c>
      <c r="L92" s="16"/>
      <c r="M92" s="16"/>
      <c r="O92" s="20"/>
      <c r="Q92" s="10" t="s">
        <v>22</v>
      </c>
      <c r="R92" s="26">
        <f t="shared" si="55"/>
        <v>12577.93295571499</v>
      </c>
      <c r="AB92" s="16"/>
      <c r="AC92" s="16"/>
      <c r="AE92" s="20"/>
    </row>
    <row r="93" spans="1:31" x14ac:dyDescent="0.3">
      <c r="A93" s="10" t="s">
        <v>23</v>
      </c>
      <c r="B93" s="13">
        <f>$B$79-K77</f>
        <v>28317.726862222102</v>
      </c>
      <c r="L93" s="16"/>
      <c r="M93" s="16"/>
      <c r="O93" s="20"/>
      <c r="Q93" s="10" t="s">
        <v>23</v>
      </c>
      <c r="R93" s="26">
        <f>$R$79-AA77</f>
        <v>28317.726862222102</v>
      </c>
      <c r="AB93" s="16"/>
      <c r="AC93" s="16"/>
      <c r="AE93" s="20"/>
    </row>
    <row r="94" spans="1:31" x14ac:dyDescent="0.3">
      <c r="A94" s="15" t="s">
        <v>39</v>
      </c>
      <c r="B94" s="18">
        <f>SUM($B$82:$B$93)/$B$79</f>
        <v>1.9000125250197339</v>
      </c>
      <c r="Q94" s="15" t="s">
        <v>39</v>
      </c>
      <c r="R94" s="18">
        <f>SUM($R$82:$R$93)/$R$79</f>
        <v>1.9000125250197339</v>
      </c>
    </row>
    <row r="96" spans="1:31" x14ac:dyDescent="0.3">
      <c r="A96" s="1" t="s">
        <v>58</v>
      </c>
      <c r="B96" s="51">
        <f>(SUM($B$82:$B$93)-$D$97*$B$79)/(12-$D$97)</f>
        <v>0.21195320243080434</v>
      </c>
      <c r="D96" s="1" t="s">
        <v>41</v>
      </c>
      <c r="Q96" s="1" t="s">
        <v>58</v>
      </c>
      <c r="R96" s="51">
        <f>(SUM($R$82:$R$93)-$T$97*$R$79)/(12-$T$97)</f>
        <v>0.21195320243080434</v>
      </c>
      <c r="T96" s="1" t="s">
        <v>41</v>
      </c>
    </row>
    <row r="97" spans="1:22" x14ac:dyDescent="0.3">
      <c r="A97" s="1" t="s">
        <v>40</v>
      </c>
      <c r="D97" s="17">
        <v>1.9</v>
      </c>
      <c r="Q97" s="1" t="s">
        <v>40</v>
      </c>
      <c r="T97" s="17">
        <f>D97</f>
        <v>1.9</v>
      </c>
    </row>
    <row r="98" spans="1:22" ht="15.6" thickBot="1" x14ac:dyDescent="0.35"/>
    <row r="99" spans="1:22" ht="15.6" thickBot="1" x14ac:dyDescent="0.35">
      <c r="A99" s="1" t="s">
        <v>59</v>
      </c>
      <c r="B99" s="67">
        <f>(MIN($K$38:$K$49)+$B$96)*1000</f>
        <v>236.00922845067853</v>
      </c>
      <c r="F99" s="16"/>
      <c r="Q99" s="1" t="s">
        <v>59</v>
      </c>
      <c r="R99" s="67">
        <f>(MIN($AA$38:$AA$49)+$R$96)*1000</f>
        <v>236.00922845067853</v>
      </c>
      <c r="V99" s="16"/>
    </row>
    <row r="100" spans="1:22" ht="15.6" thickBot="1" x14ac:dyDescent="0.35"/>
    <row r="101" spans="1:22" ht="15.6" thickBot="1" x14ac:dyDescent="0.35">
      <c r="A101" s="1" t="s">
        <v>60</v>
      </c>
      <c r="B101" s="31">
        <f>B99/'入力(太陽光)'!E15</f>
        <v>0.11800461422533927</v>
      </c>
      <c r="Q101" s="1" t="s">
        <v>60</v>
      </c>
      <c r="R101" s="31" t="e">
        <f>R99/'入力(太陽光)'!U15</f>
        <v>#DIV/0!</v>
      </c>
      <c r="S101" s="1" t="s">
        <v>94</v>
      </c>
    </row>
  </sheetData>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AD101"/>
  <sheetViews>
    <sheetView topLeftCell="A83" workbookViewId="0">
      <selection activeCell="D21" sqref="D21"/>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2" width="9" style="1"/>
    <col min="23" max="23" width="9.5546875" style="1" bestFit="1" customWidth="1"/>
    <col min="24" max="26" width="9" style="1"/>
    <col min="27" max="27" width="10.21875" style="1" bestFit="1" customWidth="1"/>
    <col min="28" max="28" width="10.44140625" style="1" bestFit="1" customWidth="1"/>
    <col min="29" max="16384" width="9" style="1"/>
  </cols>
  <sheetData>
    <row r="1" spans="1:13" x14ac:dyDescent="0.3">
      <c r="J1" s="10" t="s">
        <v>36</v>
      </c>
      <c r="L1" s="8"/>
      <c r="M1" s="9" t="s">
        <v>78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'計算用(太陽光)'!B4</f>
        <v>3984.801442596674</v>
      </c>
      <c r="C4" s="19">
        <f>'計算用(太陽光)'!C4</f>
        <v>10414.000659727313</v>
      </c>
      <c r="D4" s="19">
        <f>'計算用(太陽光)'!D4</f>
        <v>38345.222629796845</v>
      </c>
      <c r="E4" s="19">
        <f>'計算用(太陽光)'!E4</f>
        <v>18498.051948051947</v>
      </c>
      <c r="F4" s="19">
        <f>'計算用(太陽光)'!F4</f>
        <v>3813.3006720457151</v>
      </c>
      <c r="G4" s="19">
        <f>'計算用(太陽光)'!G4</f>
        <v>17842.589820359281</v>
      </c>
      <c r="H4" s="19">
        <f>'計算用(太陽光)'!H4</f>
        <v>7435.8566487317448</v>
      </c>
      <c r="I4" s="19">
        <f>'計算用(太陽光)'!I4</f>
        <v>3411.3654618473897</v>
      </c>
      <c r="J4" s="19">
        <f>'計算用(太陽光)'!J4</f>
        <v>10286.140122360372</v>
      </c>
    </row>
    <row r="5" spans="1:13" x14ac:dyDescent="0.3">
      <c r="A5" s="10" t="s">
        <v>13</v>
      </c>
      <c r="B5" s="19">
        <f>'計算用(太陽光)'!B5</f>
        <v>3605.4866760168302</v>
      </c>
      <c r="C5" s="19">
        <f>'計算用(太陽光)'!C5</f>
        <v>9703.8427649904697</v>
      </c>
      <c r="D5" s="19">
        <f>'計算用(太陽光)'!D5</f>
        <v>37113.208803611735</v>
      </c>
      <c r="E5" s="19">
        <f>'計算用(太陽光)'!E5</f>
        <v>18686.2012987013</v>
      </c>
      <c r="F5" s="19">
        <f>'計算用(太陽光)'!F5</f>
        <v>3625.5944807742608</v>
      </c>
      <c r="G5" s="19">
        <f>'計算用(太陽光)'!G5</f>
        <v>18365.052395209579</v>
      </c>
      <c r="H5" s="19">
        <f>'計算用(太陽光)'!H5</f>
        <v>7487.8766333589547</v>
      </c>
      <c r="I5" s="19">
        <f>'計算用(太陽光)'!I5</f>
        <v>3431.0843373493976</v>
      </c>
      <c r="J5" s="19">
        <f>'計算用(太陽光)'!J5</f>
        <v>10445.297019932899</v>
      </c>
    </row>
    <row r="6" spans="1:13" x14ac:dyDescent="0.3">
      <c r="A6" s="10" t="s">
        <v>14</v>
      </c>
      <c r="B6" s="19">
        <f>'計算用(太陽光)'!B6</f>
        <v>3624.4524143458225</v>
      </c>
      <c r="C6" s="19">
        <f>'計算用(太陽光)'!C6</f>
        <v>10462.465474270635</v>
      </c>
      <c r="D6" s="19">
        <f>'計算用(太陽光)'!D6</f>
        <v>41014.934537246052</v>
      </c>
      <c r="E6" s="19">
        <f>'計算用(太陽光)'!E6</f>
        <v>20141.883116883117</v>
      </c>
      <c r="F6" s="19">
        <f>'計算用(太陽光)'!F6</f>
        <v>3981.2483168675426</v>
      </c>
      <c r="G6" s="19">
        <f>'計算用(太陽光)'!G6</f>
        <v>21046.369760479043</v>
      </c>
      <c r="H6" s="19">
        <f>'計算用(太陽光)'!H6</f>
        <v>8218.1571867794009</v>
      </c>
      <c r="I6" s="19">
        <f>'計算用(太陽光)'!I6</f>
        <v>3914.1967871485945</v>
      </c>
      <c r="J6" s="19">
        <f>'計算用(太陽光)'!J6</f>
        <v>11879.711071640024</v>
      </c>
    </row>
    <row r="7" spans="1:13" x14ac:dyDescent="0.3">
      <c r="A7" s="10" t="s">
        <v>15</v>
      </c>
      <c r="B7" s="19">
        <f>'計算用(太陽光)'!B7</f>
        <v>4091.9787081339714</v>
      </c>
      <c r="C7" s="19">
        <f>'計算用(太陽光)'!C7</f>
        <v>12445.85006589658</v>
      </c>
      <c r="D7" s="19">
        <f>'計算用(太陽光)'!D7</f>
        <v>52951.494074492097</v>
      </c>
      <c r="E7" s="19">
        <f>'計算用(太陽光)'!E7</f>
        <v>24400</v>
      </c>
      <c r="F7" s="19">
        <f>'計算用(太陽光)'!F7</f>
        <v>4909.8999999999996</v>
      </c>
      <c r="G7" s="19">
        <f>'計算用(太陽光)'!G7</f>
        <v>26340</v>
      </c>
      <c r="H7" s="19">
        <f>'計算用(太陽光)'!H7</f>
        <v>10412</v>
      </c>
      <c r="I7" s="19">
        <f>'計算用(太陽光)'!I7</f>
        <v>4910</v>
      </c>
      <c r="J7" s="19">
        <f>'計算用(太陽光)'!J7</f>
        <v>15216</v>
      </c>
    </row>
    <row r="8" spans="1:13" x14ac:dyDescent="0.3">
      <c r="A8" s="10" t="s">
        <v>16</v>
      </c>
      <c r="B8" s="19">
        <f>'計算用(太陽光)'!B8</f>
        <v>4181</v>
      </c>
      <c r="C8" s="19">
        <f>'計算用(太陽光)'!C8</f>
        <v>12721</v>
      </c>
      <c r="D8" s="19">
        <f>'計算用(太陽光)'!D8</f>
        <v>52950</v>
      </c>
      <c r="E8" s="19">
        <f>'計算用(太陽光)'!E8</f>
        <v>24400</v>
      </c>
      <c r="F8" s="19">
        <f>'計算用(太陽光)'!F8</f>
        <v>4909.8999999999996</v>
      </c>
      <c r="G8" s="19">
        <f>'計算用(太陽光)'!G8</f>
        <v>26340</v>
      </c>
      <c r="H8" s="19">
        <f>'計算用(太陽光)'!H8</f>
        <v>10412</v>
      </c>
      <c r="I8" s="19">
        <f>'計算用(太陽光)'!I8</f>
        <v>4910</v>
      </c>
      <c r="J8" s="19">
        <f>'計算用(太陽光)'!J8</f>
        <v>15216</v>
      </c>
    </row>
    <row r="9" spans="1:13" x14ac:dyDescent="0.3">
      <c r="A9" s="10" t="s">
        <v>17</v>
      </c>
      <c r="B9" s="19">
        <f>'計算用(太陽光)'!B9</f>
        <v>3931.9404306220094</v>
      </c>
      <c r="C9" s="19">
        <f>'計算用(太陽光)'!C9</f>
        <v>11385.68454918986</v>
      </c>
      <c r="D9" s="19">
        <f>'計算用(太陽光)'!D9</f>
        <v>45310.896726862302</v>
      </c>
      <c r="E9" s="19">
        <f>'計算用(太陽光)'!E9</f>
        <v>22360.064935064936</v>
      </c>
      <c r="F9" s="19">
        <f>'計算用(太陽光)'!F9</f>
        <v>4366.5399726352643</v>
      </c>
      <c r="G9" s="19">
        <f>'計算用(太陽光)'!G9</f>
        <v>22732.050898203594</v>
      </c>
      <c r="H9" s="19">
        <f>'計算用(太陽光)'!H9</f>
        <v>9105.4980784012296</v>
      </c>
      <c r="I9" s="19">
        <f>'計算用(太陽光)'!I9</f>
        <v>4288.8554216867469</v>
      </c>
      <c r="J9" s="19">
        <f>'計算用(太陽光)'!J9</f>
        <v>13117.931715018749</v>
      </c>
    </row>
    <row r="10" spans="1:13" x14ac:dyDescent="0.3">
      <c r="A10" s="10" t="s">
        <v>18</v>
      </c>
      <c r="B10" s="19">
        <f>'計算用(太陽光)'!B10</f>
        <v>4354.1342416349426</v>
      </c>
      <c r="C10" s="19">
        <f>'計算用(太陽光)'!C10</f>
        <v>10427.847749596833</v>
      </c>
      <c r="D10" s="19">
        <f>'計算用(太陽光)'!D10</f>
        <v>37638.027370203163</v>
      </c>
      <c r="E10" s="19">
        <f>'計算用(太陽光)'!E10</f>
        <v>19478.409090909092</v>
      </c>
      <c r="F10" s="19">
        <f>'計算用(太陽光)'!F10</f>
        <v>3689.809756735548</v>
      </c>
      <c r="G10" s="19">
        <f>'計算用(太陽光)'!G10</f>
        <v>18808.652694610777</v>
      </c>
      <c r="H10" s="19">
        <f>'計算用(太陽光)'!H10</f>
        <v>7796.9953881629517</v>
      </c>
      <c r="I10" s="19">
        <f>'計算用(太陽光)'!I10</f>
        <v>3539.5381526104416</v>
      </c>
      <c r="J10" s="19">
        <f>'計算用(太陽光)'!J10</f>
        <v>11179.020327610026</v>
      </c>
    </row>
    <row r="11" spans="1:13" x14ac:dyDescent="0.3">
      <c r="A11" s="10" t="s">
        <v>19</v>
      </c>
      <c r="B11" s="19">
        <f>'計算用(太陽光)'!B11</f>
        <v>4532.8114606291329</v>
      </c>
      <c r="C11" s="19">
        <f>'計算用(太陽光)'!C11</f>
        <v>11630.56641254948</v>
      </c>
      <c r="D11" s="19">
        <f>'計算用(太陽光)'!D11</f>
        <v>40007.430304740403</v>
      </c>
      <c r="E11" s="19">
        <f>'計算用(太陽光)'!E11</f>
        <v>19260.551948051947</v>
      </c>
      <c r="F11" s="19">
        <f>'計算用(太陽光)'!F11</f>
        <v>4070.1617758908628</v>
      </c>
      <c r="G11" s="19">
        <f>'計算用(太陽光)'!G11</f>
        <v>19557.844311377245</v>
      </c>
      <c r="H11" s="19">
        <f>'計算用(太陽光)'!H11</f>
        <v>8345.2059953881635</v>
      </c>
      <c r="I11" s="19">
        <f>'計算用(太陽光)'!I11</f>
        <v>3647.9919678714859</v>
      </c>
      <c r="J11" s="19">
        <f>'計算用(太陽光)'!J11</f>
        <v>11405.243339253997</v>
      </c>
    </row>
    <row r="12" spans="1:13" x14ac:dyDescent="0.3">
      <c r="A12" s="10" t="s">
        <v>20</v>
      </c>
      <c r="B12" s="19">
        <f>'計算用(太陽光)'!B12</f>
        <v>4882.180324584252</v>
      </c>
      <c r="C12" s="19">
        <f>'計算用(太陽光)'!C12</f>
        <v>12970.766896349509</v>
      </c>
      <c r="D12" s="19">
        <f>'計算用(太陽光)'!D12</f>
        <v>44339.449492099324</v>
      </c>
      <c r="E12" s="19">
        <f>'計算用(太陽光)'!E12</f>
        <v>21686.688311688311</v>
      </c>
      <c r="F12" s="19">
        <f>'計算用(太陽光)'!F12</f>
        <v>4618.4614398680051</v>
      </c>
      <c r="G12" s="19">
        <f>'計算用(太陽光)'!G12</f>
        <v>23500.958083832335</v>
      </c>
      <c r="H12" s="19">
        <f>'計算用(太陽光)'!H12</f>
        <v>10072.869715603381</v>
      </c>
      <c r="I12" s="19">
        <f>'計算用(太陽光)'!I12</f>
        <v>4525.4819277108436</v>
      </c>
      <c r="J12" s="19">
        <f>'計算用(太陽光)'!J12</f>
        <v>14587.380303927373</v>
      </c>
    </row>
    <row r="13" spans="1:13" x14ac:dyDescent="0.3">
      <c r="A13" s="10" t="s">
        <v>21</v>
      </c>
      <c r="B13" s="19">
        <f>'計算用(太陽光)'!B13</f>
        <v>4982</v>
      </c>
      <c r="C13" s="19">
        <f>'計算用(太陽光)'!C13</f>
        <v>13493</v>
      </c>
      <c r="D13" s="19">
        <f>'計算用(太陽光)'!D13</f>
        <v>47535.972065462753</v>
      </c>
      <c r="E13" s="19">
        <f>'計算用(太陽光)'!E13</f>
        <v>22746.266233766233</v>
      </c>
      <c r="F13" s="19">
        <f>'計算用(太陽光)'!F13</f>
        <v>4860.5036338759328</v>
      </c>
      <c r="G13" s="19">
        <f>'計算用(太陽光)'!G13</f>
        <v>24240.291916167665</v>
      </c>
      <c r="H13" s="19">
        <f>'計算用(太陽光)'!H13</f>
        <v>10313.962336664104</v>
      </c>
      <c r="I13" s="19">
        <f>'計算用(太陽光)'!I13</f>
        <v>4525.4819277108436</v>
      </c>
      <c r="J13" s="19">
        <f>'計算用(太陽光)'!J13</f>
        <v>14778.568778369845</v>
      </c>
    </row>
    <row r="14" spans="1:13" x14ac:dyDescent="0.3">
      <c r="A14" s="10" t="s">
        <v>22</v>
      </c>
      <c r="B14" s="19">
        <f>'計算用(太陽光)'!B14</f>
        <v>4913.1244239631333</v>
      </c>
      <c r="C14" s="19">
        <f>'計算用(太陽光)'!C14</f>
        <v>13345.627400674388</v>
      </c>
      <c r="D14" s="19">
        <f>'計算用(太陽光)'!D14</f>
        <v>47535.673250564338</v>
      </c>
      <c r="E14" s="19">
        <f>'計算用(太陽光)'!E14</f>
        <v>22746.266233766233</v>
      </c>
      <c r="F14" s="19">
        <f>'計算用(太陽光)'!F14</f>
        <v>4860.5036338759328</v>
      </c>
      <c r="G14" s="19">
        <f>'計算用(太陽光)'!G14</f>
        <v>24240.291916167665</v>
      </c>
      <c r="H14" s="19">
        <f>'計算用(太陽光)'!H14</f>
        <v>10313.962336664104</v>
      </c>
      <c r="I14" s="19">
        <f>'計算用(太陽光)'!I14</f>
        <v>4525.4819277108436</v>
      </c>
      <c r="J14" s="19">
        <f>'計算用(太陽光)'!J14</f>
        <v>14778.568778369845</v>
      </c>
    </row>
    <row r="15" spans="1:13" x14ac:dyDescent="0.3">
      <c r="A15" s="10" t="s">
        <v>23</v>
      </c>
      <c r="B15" s="19">
        <f>'計算用(太陽光)'!B15</f>
        <v>4533.80965738329</v>
      </c>
      <c r="C15" s="19">
        <f>'計算用(太陽光)'!C15</f>
        <v>12399.079900307872</v>
      </c>
      <c r="D15" s="19">
        <f>'計算用(太陽光)'!D15</f>
        <v>43155.744074492097</v>
      </c>
      <c r="E15" s="19">
        <f>'計算用(太陽光)'!E15</f>
        <v>20775.64935064935</v>
      </c>
      <c r="F15" s="19">
        <f>'計算用(太陽光)'!F15</f>
        <v>4499.9101611702445</v>
      </c>
      <c r="G15" s="19">
        <f>'計算用(太陽光)'!G15</f>
        <v>21598.405688622755</v>
      </c>
      <c r="H15" s="19">
        <f>'計算用(太陽光)'!H15</f>
        <v>9104.4976940814759</v>
      </c>
      <c r="I15" s="19">
        <f>'計算用(太陽光)'!I15</f>
        <v>4042.3694779116468</v>
      </c>
      <c r="J15" s="19">
        <f>'計算用(太陽光)'!J15</f>
        <v>12567.388987566608</v>
      </c>
    </row>
    <row r="16" spans="1:13" x14ac:dyDescent="0.3">
      <c r="B16" s="2"/>
      <c r="C16" s="2"/>
      <c r="D16" s="2"/>
      <c r="E16" s="2"/>
      <c r="F16" s="2"/>
      <c r="G16" s="2"/>
      <c r="H16" s="2"/>
      <c r="I16" s="2"/>
      <c r="J16" s="2"/>
      <c r="K16" s="2"/>
    </row>
    <row r="17" spans="1:14" x14ac:dyDescent="0.3">
      <c r="A17" s="1" t="s">
        <v>44</v>
      </c>
      <c r="B17" s="34">
        <f>'計算用(太陽光)'!B17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'計算用(太陽光)'!B19</f>
        <v>0.1953</v>
      </c>
      <c r="C19" s="35">
        <f>'計算用(太陽光)'!C19</f>
        <v>0.10210000000000001</v>
      </c>
      <c r="D19" s="35">
        <f>'計算用(太陽光)'!D19</f>
        <v>5.5E-2</v>
      </c>
      <c r="E19" s="35">
        <f>'計算用(太陽光)'!E19</f>
        <v>7.4999999999999997E-3</v>
      </c>
      <c r="F19" s="35">
        <f>'計算用(太陽光)'!F19</f>
        <v>0.22329999999999997</v>
      </c>
      <c r="G19" s="35">
        <f>'計算用(太陽光)'!G19</f>
        <v>-9.1999999999999998E-3</v>
      </c>
      <c r="H19" s="35">
        <f>'計算用(太陽光)'!H19</f>
        <v>-4.4000000000000003E-3</v>
      </c>
      <c r="I19" s="35">
        <f>'計算用(太陽光)'!I19</f>
        <v>8.6999999999999994E-2</v>
      </c>
      <c r="J19" s="35">
        <f>'計算用(太陽光)'!J19</f>
        <v>0.2225</v>
      </c>
      <c r="K19" s="1" t="str">
        <f>'計算用(太陽光)'!K19</f>
        <v>←容量市場調達量(再エネなし)を正として、補正係数kWで年間kWを算出</v>
      </c>
    </row>
    <row r="21" spans="1:14" x14ac:dyDescent="0.3">
      <c r="A21" s="1" t="s">
        <v>53</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46</v>
      </c>
      <c r="C23" s="10"/>
      <c r="D23" s="10"/>
      <c r="E23" s="10"/>
      <c r="F23" s="10"/>
      <c r="G23" s="10"/>
      <c r="H23" s="10"/>
      <c r="I23" s="10"/>
      <c r="J23" s="10"/>
      <c r="K23" s="10"/>
      <c r="N23" s="1" t="s">
        <v>79</v>
      </c>
    </row>
    <row r="24" spans="1:14" x14ac:dyDescent="0.3">
      <c r="A24" s="10" t="s">
        <v>12</v>
      </c>
      <c r="B24" s="50">
        <v>0.24484766139372252</v>
      </c>
      <c r="C24" s="50">
        <v>0.31406094391647521</v>
      </c>
      <c r="D24" s="50">
        <v>0.33461134054357311</v>
      </c>
      <c r="E24" s="50">
        <v>0.27200958768578071</v>
      </c>
      <c r="F24" s="50">
        <v>0.18647304493735894</v>
      </c>
      <c r="G24" s="50">
        <v>0.29769872459563673</v>
      </c>
      <c r="H24" s="50">
        <v>0.25038758227293384</v>
      </c>
      <c r="I24" s="50">
        <v>0.35707707465033556</v>
      </c>
      <c r="J24" s="50">
        <v>0.17229210156002142</v>
      </c>
      <c r="N24" s="35">
        <f>HLOOKUP('入力(風力)'!$E$13,$B$2:$J$35,23,0)</f>
        <v>0.31406094391647521</v>
      </c>
    </row>
    <row r="25" spans="1:14" x14ac:dyDescent="0.3">
      <c r="A25" s="10" t="s">
        <v>13</v>
      </c>
      <c r="B25" s="50">
        <v>0.15626783111865714</v>
      </c>
      <c r="C25" s="50">
        <v>0.18976515367033014</v>
      </c>
      <c r="D25" s="50">
        <v>9.318659699789765E-2</v>
      </c>
      <c r="E25" s="50">
        <v>0.10958161406110045</v>
      </c>
      <c r="F25" s="50">
        <v>0.10578988464930048</v>
      </c>
      <c r="G25" s="50">
        <v>0.1578803552872439</v>
      </c>
      <c r="H25" s="50">
        <v>0.11728374192890437</v>
      </c>
      <c r="I25" s="50">
        <v>0.20586194602669208</v>
      </c>
      <c r="J25" s="50">
        <v>7.8733695373227497E-2</v>
      </c>
      <c r="N25" s="35">
        <f>HLOOKUP('入力(風力)'!$E$13,$B$2:$J$35,24,0)</f>
        <v>0.18976515367033014</v>
      </c>
    </row>
    <row r="26" spans="1:14" x14ac:dyDescent="0.3">
      <c r="A26" s="10" t="s">
        <v>14</v>
      </c>
      <c r="B26" s="50">
        <v>0.14654315487194955</v>
      </c>
      <c r="C26" s="50">
        <v>0.11222049686870733</v>
      </c>
      <c r="D26" s="50">
        <v>0.10942998458397098</v>
      </c>
      <c r="E26" s="50">
        <v>0.11736957248323673</v>
      </c>
      <c r="F26" s="50">
        <v>5.8896570945614714E-2</v>
      </c>
      <c r="G26" s="50">
        <v>0.18805275992744985</v>
      </c>
      <c r="H26" s="50">
        <v>0.10422773443713905</v>
      </c>
      <c r="I26" s="50">
        <v>0.19840066480801538</v>
      </c>
      <c r="J26" s="50">
        <v>0.13343441315670238</v>
      </c>
      <c r="N26" s="35">
        <f>HLOOKUP('入力(風力)'!$E$13,$B$2:$J$35,25,0)</f>
        <v>0.11222049686870733</v>
      </c>
    </row>
    <row r="27" spans="1:14" x14ac:dyDescent="0.3">
      <c r="A27" s="10" t="s">
        <v>15</v>
      </c>
      <c r="B27" s="50">
        <v>0.14654696964867839</v>
      </c>
      <c r="C27" s="50">
        <v>0.10967805962955091</v>
      </c>
      <c r="D27" s="50">
        <v>0.14056434318120001</v>
      </c>
      <c r="E27" s="50">
        <v>0.15066141125146848</v>
      </c>
      <c r="F27" s="50">
        <v>9.3383452369149661E-2</v>
      </c>
      <c r="G27" s="50">
        <v>7.8456538217004934E-2</v>
      </c>
      <c r="H27" s="50">
        <v>8.2541640117905241E-2</v>
      </c>
      <c r="I27" s="50">
        <v>9.4423505029293586E-2</v>
      </c>
      <c r="J27" s="50">
        <v>6.2735939867603369E-2</v>
      </c>
      <c r="N27" s="35">
        <f>HLOOKUP('入力(風力)'!$E$13,$B$2:$J$35,26,0)</f>
        <v>0.10967805962955091</v>
      </c>
    </row>
    <row r="28" spans="1:14" x14ac:dyDescent="0.3">
      <c r="A28" s="10" t="s">
        <v>16</v>
      </c>
      <c r="B28" s="50">
        <v>0.11080164320374156</v>
      </c>
      <c r="C28" s="50">
        <v>0.11739294377669486</v>
      </c>
      <c r="D28" s="50">
        <v>5.2285079961794143E-2</v>
      </c>
      <c r="E28" s="50">
        <v>0.12848739477801327</v>
      </c>
      <c r="F28" s="50">
        <v>8.151679913346882E-2</v>
      </c>
      <c r="G28" s="50">
        <v>0.1183306577240025</v>
      </c>
      <c r="H28" s="50">
        <v>9.180249660711752E-2</v>
      </c>
      <c r="I28" s="50">
        <v>0.14591393234384822</v>
      </c>
      <c r="J28" s="50">
        <v>7.9073314212481011E-2</v>
      </c>
      <c r="N28" s="35">
        <f>HLOOKUP('入力(風力)'!$E$13,$B$2:$J$35,27,0)</f>
        <v>0.11739294377669486</v>
      </c>
    </row>
    <row r="29" spans="1:14" x14ac:dyDescent="0.3">
      <c r="A29" s="10" t="s">
        <v>17</v>
      </c>
      <c r="B29" s="50">
        <v>0.15207991922089326</v>
      </c>
      <c r="C29" s="50">
        <v>0.16584449053640346</v>
      </c>
      <c r="D29" s="50">
        <v>0.21362386754464754</v>
      </c>
      <c r="E29" s="50">
        <v>0.10619065522328605</v>
      </c>
      <c r="F29" s="50">
        <v>9.1030213736678356E-2</v>
      </c>
      <c r="G29" s="50">
        <v>0.13540859027183286</v>
      </c>
      <c r="H29" s="50">
        <v>5.9964946411700124E-2</v>
      </c>
      <c r="I29" s="50">
        <v>0.16384897453656891</v>
      </c>
      <c r="J29" s="50">
        <v>4.4750394819868491E-2</v>
      </c>
      <c r="N29" s="35">
        <f>HLOOKUP('入力(風力)'!$E$13,$B$2:$J$35,28,0)</f>
        <v>0.16584449053640346</v>
      </c>
    </row>
    <row r="30" spans="1:14" x14ac:dyDescent="0.3">
      <c r="A30" s="10" t="s">
        <v>18</v>
      </c>
      <c r="B30" s="50">
        <v>0.19100614172356128</v>
      </c>
      <c r="C30" s="50">
        <v>0.23075819372168344</v>
      </c>
      <c r="D30" s="50">
        <v>0.2956923421675155</v>
      </c>
      <c r="E30" s="50">
        <v>0.18994292578173214</v>
      </c>
      <c r="F30" s="50">
        <v>0.14811790183130216</v>
      </c>
      <c r="G30" s="50">
        <v>0.16641939159004432</v>
      </c>
      <c r="H30" s="50">
        <v>0.136424712971844</v>
      </c>
      <c r="I30" s="50">
        <v>0.21611855057496951</v>
      </c>
      <c r="J30" s="50">
        <v>0.14472722695681689</v>
      </c>
      <c r="N30" s="35">
        <f>HLOOKUP('入力(風力)'!$E$13,$B$2:$J$35,29,0)</f>
        <v>0.23075819372168344</v>
      </c>
    </row>
    <row r="31" spans="1:14" x14ac:dyDescent="0.3">
      <c r="A31" s="10" t="s">
        <v>19</v>
      </c>
      <c r="B31" s="50">
        <v>0.25509248765295478</v>
      </c>
      <c r="C31" s="50">
        <v>0.32186966046512888</v>
      </c>
      <c r="D31" s="50">
        <v>0.20450509753872334</v>
      </c>
      <c r="E31" s="50">
        <v>0.31750342390439873</v>
      </c>
      <c r="F31" s="50">
        <v>0.27568825906085104</v>
      </c>
      <c r="G31" s="50">
        <v>0.28764701562732564</v>
      </c>
      <c r="H31" s="50">
        <v>0.19831617914220798</v>
      </c>
      <c r="I31" s="50">
        <v>0.39931118520033904</v>
      </c>
      <c r="J31" s="50">
        <v>0.19644854690996075</v>
      </c>
      <c r="N31" s="35">
        <f>HLOOKUP('入力(風力)'!$E$13,$B$2:$J$35,30,0)</f>
        <v>0.32186966046512888</v>
      </c>
    </row>
    <row r="32" spans="1:14" x14ac:dyDescent="0.3">
      <c r="A32" s="10" t="s">
        <v>20</v>
      </c>
      <c r="B32" s="50">
        <v>0.26697055214443927</v>
      </c>
      <c r="C32" s="50">
        <v>0.44028904738672453</v>
      </c>
      <c r="D32" s="50">
        <v>0.22146241546630185</v>
      </c>
      <c r="E32" s="50">
        <v>0.23267808092729994</v>
      </c>
      <c r="F32" s="50">
        <v>0.27920570802948458</v>
      </c>
      <c r="G32" s="50">
        <v>0.27422282348863564</v>
      </c>
      <c r="H32" s="50">
        <v>0.18414556986454381</v>
      </c>
      <c r="I32" s="50">
        <v>0.39101248155785689</v>
      </c>
      <c r="J32" s="50">
        <v>0.23373582234617926</v>
      </c>
      <c r="N32" s="35">
        <f>HLOOKUP('入力(風力)'!$E$13,$B$2:$J$35,31,0)</f>
        <v>0.44028904738672453</v>
      </c>
    </row>
    <row r="33" spans="1:30" x14ac:dyDescent="0.3">
      <c r="A33" s="10" t="s">
        <v>21</v>
      </c>
      <c r="B33" s="50">
        <v>0.2219346289945629</v>
      </c>
      <c r="C33" s="50">
        <v>0.50138223102970858</v>
      </c>
      <c r="D33" s="50">
        <v>0.29319868537496596</v>
      </c>
      <c r="E33" s="50">
        <v>0.34697268630578332</v>
      </c>
      <c r="F33" s="50">
        <v>0.25656923060867259</v>
      </c>
      <c r="G33" s="50">
        <v>0.35449322347782714</v>
      </c>
      <c r="H33" s="50">
        <v>0.24736489563570158</v>
      </c>
      <c r="I33" s="50">
        <v>0.46119991160274532</v>
      </c>
      <c r="J33" s="50">
        <v>0.23643557274951885</v>
      </c>
      <c r="N33" s="35">
        <f>HLOOKUP('入力(風力)'!$E$13,$B$2:$J$35,32,0)</f>
        <v>0.50138223102970858</v>
      </c>
    </row>
    <row r="34" spans="1:30" x14ac:dyDescent="0.3">
      <c r="A34" s="10" t="s">
        <v>22</v>
      </c>
      <c r="B34" s="50">
        <v>0.26297079075631996</v>
      </c>
      <c r="C34" s="50">
        <v>0.52364409861572947</v>
      </c>
      <c r="D34" s="50">
        <v>0.25728229787566803</v>
      </c>
      <c r="E34" s="50">
        <v>0.40873158559759415</v>
      </c>
      <c r="F34" s="50">
        <v>0.26764787963965092</v>
      </c>
      <c r="G34" s="50">
        <v>0.3679753745018296</v>
      </c>
      <c r="H34" s="50">
        <v>0.29392159362595272</v>
      </c>
      <c r="I34" s="50">
        <v>0.47169589450363741</v>
      </c>
      <c r="J34" s="50">
        <v>0.28153121860420671</v>
      </c>
      <c r="N34" s="35">
        <f>HLOOKUP('入力(風力)'!$E$13,$B$2:$J$35,33,0)</f>
        <v>0.52364409861572947</v>
      </c>
      <c r="Q34" s="1" t="s">
        <v>93</v>
      </c>
    </row>
    <row r="35" spans="1:30" x14ac:dyDescent="0.3">
      <c r="A35" s="10" t="s">
        <v>23</v>
      </c>
      <c r="B35" s="50">
        <v>0.22377727720436297</v>
      </c>
      <c r="C35" s="50">
        <v>0.39002080317081644</v>
      </c>
      <c r="D35" s="50">
        <v>0.34248214272171801</v>
      </c>
      <c r="E35" s="50">
        <v>0.48052639051894469</v>
      </c>
      <c r="F35" s="50">
        <v>0.26637374127646968</v>
      </c>
      <c r="G35" s="50">
        <v>0.35116332027066977</v>
      </c>
      <c r="H35" s="50">
        <v>0.27560504940954245</v>
      </c>
      <c r="I35" s="50">
        <v>0.49563545414036492</v>
      </c>
      <c r="J35" s="50">
        <v>0.27821928594959955</v>
      </c>
      <c r="N35" s="35">
        <f>HLOOKUP('入力(風力)'!$E$13,$B$2:$J$35,34,0)</f>
        <v>0.39002080317081644</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f>IF('入力(風力)'!$E$13=B$2,B24*'入力(風力)'!$E$15/1000,0)</f>
        <v>0</v>
      </c>
      <c r="C38" s="41">
        <f>IF('入力(風力)'!$E$13=C$2,C24*'入力(風力)'!$E$15/1000,0)</f>
        <v>1.5703047195823761</v>
      </c>
      <c r="D38" s="41">
        <f>IF('入力(風力)'!$E$13=D$2,D24*'入力(風力)'!$E$15/1000,0)</f>
        <v>0</v>
      </c>
      <c r="E38" s="41">
        <f>IF('入力(風力)'!$E$13=E$2,E24*'入力(風力)'!$E$15/1000,0)</f>
        <v>0</v>
      </c>
      <c r="F38" s="41">
        <f>IF('入力(風力)'!$E$13=F$2,F24*'入力(風力)'!$E$15/1000,0)</f>
        <v>0</v>
      </c>
      <c r="G38" s="41">
        <f>IF('入力(風力)'!$E$13=G$2,G24*'入力(風力)'!$E$15/1000,0)</f>
        <v>0</v>
      </c>
      <c r="H38" s="41">
        <f>IF('入力(風力)'!$E$13=H$2,H24*'入力(風力)'!$E$15/1000,0)</f>
        <v>0</v>
      </c>
      <c r="I38" s="41">
        <f>IF('入力(風力)'!$E$13=I$2,I24*'入力(風力)'!$E$15/1000,0)</f>
        <v>0</v>
      </c>
      <c r="J38" s="42">
        <f>IF('入力(風力)'!$E$13=J$2,J24*'入力(風力)'!$E$15/1000,0)</f>
        <v>0</v>
      </c>
      <c r="K38" s="43">
        <f>SUM(B38:J38)</f>
        <v>1.5703047195823761</v>
      </c>
      <c r="L38" s="44">
        <f>MIN($K$38:$K$49)</f>
        <v>0.54839029814775453</v>
      </c>
      <c r="N38" s="39">
        <f t="shared" ref="N38:N49" si="1">K38*1000</f>
        <v>1570.304719582376</v>
      </c>
      <c r="Q38" s="10" t="s">
        <v>12</v>
      </c>
      <c r="R38" s="41">
        <f>IF('入力(風力)'!$E$13=B$2,B24*'入力(風力)'!$E$23/1000,0)</f>
        <v>0</v>
      </c>
      <c r="S38" s="41">
        <f>IF('入力(風力)'!$E$13=C$2,C24*'入力(風力)'!$E$23/1000,0)</f>
        <v>0</v>
      </c>
      <c r="T38" s="41">
        <f>IF('入力(風力)'!$E$13=D$2,D24*'入力(風力)'!$E$23/1000,0)</f>
        <v>0</v>
      </c>
      <c r="U38" s="41">
        <f>IF('入力(風力)'!$E$13=E$2,E24*'入力(風力)'!$E$23/1000,0)</f>
        <v>0</v>
      </c>
      <c r="V38" s="41">
        <f>IF('入力(風力)'!$E$13=F$2,F24*'入力(風力)'!$E$23/1000,0)</f>
        <v>0</v>
      </c>
      <c r="W38" s="41">
        <f>IF('入力(風力)'!$E$13=G$2,G24*'入力(風力)'!$E$23/1000,0)</f>
        <v>0</v>
      </c>
      <c r="X38" s="41">
        <f>IF('入力(風力)'!$E$13=H$2,H24*'入力(風力)'!$E$23/1000,0)</f>
        <v>0</v>
      </c>
      <c r="Y38" s="41">
        <f>IF('入力(風力)'!$E$13=I$2,I24*'入力(風力)'!$E$23/1000,0)</f>
        <v>0</v>
      </c>
      <c r="Z38" s="42">
        <f>IF('入力(風力)'!$E$13=J$2,J24*'入力(風力)'!$E$23/1000,0)</f>
        <v>0</v>
      </c>
      <c r="AA38" s="43">
        <f>SUM(R38:Z38)</f>
        <v>0</v>
      </c>
      <c r="AB38" s="44">
        <f>MIN($AA$38:$AA$49)</f>
        <v>0</v>
      </c>
      <c r="AD38" s="39">
        <f>AA38*1000</f>
        <v>0</v>
      </c>
    </row>
    <row r="39" spans="1:30" x14ac:dyDescent="0.3">
      <c r="A39" s="10" t="s">
        <v>13</v>
      </c>
      <c r="B39" s="41">
        <f>IF('入力(風力)'!$E$13=B$2,B25*'入力(風力)'!$E$15/1000,0)</f>
        <v>0</v>
      </c>
      <c r="C39" s="41">
        <f>IF('入力(風力)'!$E$13=C$2,C25*'入力(風力)'!$E$15/1000,0)</f>
        <v>0.94882576835165067</v>
      </c>
      <c r="D39" s="41">
        <f>IF('入力(風力)'!$E$13=D$2,D25*'入力(風力)'!$E$15/1000,0)</f>
        <v>0</v>
      </c>
      <c r="E39" s="41">
        <f>IF('入力(風力)'!$E$13=E$2,E25*'入力(風力)'!$E$15/1000,0)</f>
        <v>0</v>
      </c>
      <c r="F39" s="41">
        <f>IF('入力(風力)'!$E$13=F$2,F25*'入力(風力)'!$E$15/1000,0)</f>
        <v>0</v>
      </c>
      <c r="G39" s="41">
        <f>IF('入力(風力)'!$E$13=G$2,G25*'入力(風力)'!$E$15/1000,0)</f>
        <v>0</v>
      </c>
      <c r="H39" s="41">
        <f>IF('入力(風力)'!$E$13=H$2,H25*'入力(風力)'!$E$15/1000,0)</f>
        <v>0</v>
      </c>
      <c r="I39" s="41">
        <f>IF('入力(風力)'!$E$13=I$2,I25*'入力(風力)'!$E$15/1000,0)</f>
        <v>0</v>
      </c>
      <c r="J39" s="42">
        <f>IF('入力(風力)'!$E$13=J$2,J25*'入力(風力)'!$E$15/1000,0)</f>
        <v>0</v>
      </c>
      <c r="K39" s="43">
        <f t="shared" ref="K39:K48" si="2">SUM(B39:J39)</f>
        <v>0.94882576835165067</v>
      </c>
      <c r="L39" s="44">
        <f t="shared" ref="L39:L49" si="3">MIN($K$38:$K$49)</f>
        <v>0.54839029814775453</v>
      </c>
      <c r="N39" s="39">
        <f t="shared" si="1"/>
        <v>948.82576835165071</v>
      </c>
      <c r="Q39" s="10" t="s">
        <v>13</v>
      </c>
      <c r="R39" s="41">
        <f>IF('入力(風力)'!$E$13=B$2,B25*'入力(風力)'!$F$23/1000,0)</f>
        <v>0</v>
      </c>
      <c r="S39" s="41">
        <f>IF('入力(風力)'!$E$13=C$2,C25*'入力(風力)'!$F$23/1000,0)</f>
        <v>0</v>
      </c>
      <c r="T39" s="41">
        <f>IF('入力(風力)'!$E$13=D$2,D25*'入力(風力)'!$F$23/1000,0)</f>
        <v>0</v>
      </c>
      <c r="U39" s="41">
        <f>IF('入力(風力)'!$E$13=E$2,E25*'入力(風力)'!$F$23/1000,0)</f>
        <v>0</v>
      </c>
      <c r="V39" s="41">
        <f>IF('入力(風力)'!$E$13=F$2,F25*'入力(風力)'!$F$23/1000,0)</f>
        <v>0</v>
      </c>
      <c r="W39" s="41">
        <f>IF('入力(風力)'!$E$13=G$2,G25*'入力(風力)'!$F$23/1000,0)</f>
        <v>0</v>
      </c>
      <c r="X39" s="41">
        <f>IF('入力(風力)'!$E$13=H$2,H25*'入力(風力)'!$F$23/1000,0)</f>
        <v>0</v>
      </c>
      <c r="Y39" s="41">
        <f>IF('入力(風力)'!$E$13=I$2,I25*'入力(風力)'!$F$23/1000,0)</f>
        <v>0</v>
      </c>
      <c r="Z39" s="42">
        <f>IF('入力(風力)'!$E$13=J$2,J25*'入力(風力)'!$F$23/1000,0)</f>
        <v>0</v>
      </c>
      <c r="AA39" s="43">
        <f t="shared" ref="AA39:AA48" si="4">SUM(R39:Z39)</f>
        <v>0</v>
      </c>
      <c r="AB39" s="44">
        <f t="shared" ref="AB39:AB49" si="5">MIN($AA$38:$AA$49)</f>
        <v>0</v>
      </c>
      <c r="AD39" s="39">
        <f t="shared" ref="AD39:AD48" si="6">AA39*1000</f>
        <v>0</v>
      </c>
    </row>
    <row r="40" spans="1:30" x14ac:dyDescent="0.3">
      <c r="A40" s="10" t="s">
        <v>14</v>
      </c>
      <c r="B40" s="41">
        <f>IF('入力(風力)'!$E$13=B$2,B26*'入力(風力)'!$E$15/1000,0)</f>
        <v>0</v>
      </c>
      <c r="C40" s="41">
        <f>IF('入力(風力)'!$E$13=C$2,C26*'入力(風力)'!$E$15/1000,0)</f>
        <v>0.5611024843435366</v>
      </c>
      <c r="D40" s="41">
        <f>IF('入力(風力)'!$E$13=D$2,D26*'入力(風力)'!$E$15/1000,0)</f>
        <v>0</v>
      </c>
      <c r="E40" s="41">
        <f>IF('入力(風力)'!$E$13=E$2,E26*'入力(風力)'!$E$15/1000,0)</f>
        <v>0</v>
      </c>
      <c r="F40" s="41">
        <f>IF('入力(風力)'!$E$13=F$2,F26*'入力(風力)'!$E$15/1000,0)</f>
        <v>0</v>
      </c>
      <c r="G40" s="41">
        <f>IF('入力(風力)'!$E$13=G$2,G26*'入力(風力)'!$E$15/1000,0)</f>
        <v>0</v>
      </c>
      <c r="H40" s="41">
        <f>IF('入力(風力)'!$E$13=H$2,H26*'入力(風力)'!$E$15/1000,0)</f>
        <v>0</v>
      </c>
      <c r="I40" s="41">
        <f>IF('入力(風力)'!$E$13=I$2,I26*'入力(風力)'!$E$15/1000,0)</f>
        <v>0</v>
      </c>
      <c r="J40" s="42">
        <f>IF('入力(風力)'!$E$13=J$2,J26*'入力(風力)'!$E$15/1000,0)</f>
        <v>0</v>
      </c>
      <c r="K40" s="43">
        <f t="shared" si="2"/>
        <v>0.5611024843435366</v>
      </c>
      <c r="L40" s="44">
        <f t="shared" si="3"/>
        <v>0.54839029814775453</v>
      </c>
      <c r="N40" s="39">
        <f t="shared" si="1"/>
        <v>561.10248434353662</v>
      </c>
      <c r="Q40" s="10" t="s">
        <v>14</v>
      </c>
      <c r="R40" s="41">
        <f>IF('入力(風力)'!$E$13=B$2,B26*'入力(風力)'!$G$23/1000,0)</f>
        <v>0</v>
      </c>
      <c r="S40" s="41">
        <f>IF('入力(風力)'!$E$13=C$2,C26*'入力(風力)'!$G$23/1000,0)</f>
        <v>0</v>
      </c>
      <c r="T40" s="41">
        <f>IF('入力(風力)'!$E$13=D$2,D26*'入力(風力)'!$G$23/1000,0)</f>
        <v>0</v>
      </c>
      <c r="U40" s="41">
        <f>IF('入力(風力)'!$E$13=E$2,E26*'入力(風力)'!$G$23/1000,0)</f>
        <v>0</v>
      </c>
      <c r="V40" s="41">
        <f>IF('入力(風力)'!$E$13=F$2,F26*'入力(風力)'!$G$23/1000,0)</f>
        <v>0</v>
      </c>
      <c r="W40" s="41">
        <f>IF('入力(風力)'!$E$13=G$2,G26*'入力(風力)'!$G$23/1000,0)</f>
        <v>0</v>
      </c>
      <c r="X40" s="41">
        <f>IF('入力(風力)'!$E$13=H$2,H26*'入力(風力)'!$G$23/1000,0)</f>
        <v>0</v>
      </c>
      <c r="Y40" s="41">
        <f>IF('入力(風力)'!$E$13=I$2,I26*'入力(風力)'!$G$23/1000,0)</f>
        <v>0</v>
      </c>
      <c r="Z40" s="42">
        <f>IF('入力(風力)'!$E$13=J$2,J26*'入力(風力)'!$G$23/1000,0)</f>
        <v>0</v>
      </c>
      <c r="AA40" s="43">
        <f t="shared" si="4"/>
        <v>0</v>
      </c>
      <c r="AB40" s="44">
        <f t="shared" si="5"/>
        <v>0</v>
      </c>
      <c r="AD40" s="39">
        <f t="shared" si="6"/>
        <v>0</v>
      </c>
    </row>
    <row r="41" spans="1:30" x14ac:dyDescent="0.3">
      <c r="A41" s="10" t="s">
        <v>15</v>
      </c>
      <c r="B41" s="41">
        <f>IF('入力(風力)'!$E$13=B$2,B27*'入力(風力)'!$E$15/1000,0)</f>
        <v>0</v>
      </c>
      <c r="C41" s="41">
        <f>IF('入力(風力)'!$E$13=C$2,C27*'入力(風力)'!$E$15/1000,0)</f>
        <v>0.54839029814775453</v>
      </c>
      <c r="D41" s="41">
        <f>IF('入力(風力)'!$E$13=D$2,D27*'入力(風力)'!$E$15/1000,0)</f>
        <v>0</v>
      </c>
      <c r="E41" s="41">
        <f>IF('入力(風力)'!$E$13=E$2,E27*'入力(風力)'!$E$15/1000,0)</f>
        <v>0</v>
      </c>
      <c r="F41" s="41">
        <f>IF('入力(風力)'!$E$13=F$2,F27*'入力(風力)'!$E$15/1000,0)</f>
        <v>0</v>
      </c>
      <c r="G41" s="41">
        <f>IF('入力(風力)'!$E$13=G$2,G27*'入力(風力)'!$E$15/1000,0)</f>
        <v>0</v>
      </c>
      <c r="H41" s="41">
        <f>IF('入力(風力)'!$E$13=H$2,H27*'入力(風力)'!$E$15/1000,0)</f>
        <v>0</v>
      </c>
      <c r="I41" s="41">
        <f>IF('入力(風力)'!$E$13=I$2,I27*'入力(風力)'!$E$15/1000,0)</f>
        <v>0</v>
      </c>
      <c r="J41" s="42">
        <f>IF('入力(風力)'!$E$13=J$2,J27*'入力(風力)'!$E$15/1000,0)</f>
        <v>0</v>
      </c>
      <c r="K41" s="43">
        <f t="shared" si="2"/>
        <v>0.54839029814775453</v>
      </c>
      <c r="L41" s="44">
        <f t="shared" si="3"/>
        <v>0.54839029814775453</v>
      </c>
      <c r="N41" s="39">
        <f t="shared" si="1"/>
        <v>548.39029814775449</v>
      </c>
      <c r="Q41" s="10" t="s">
        <v>15</v>
      </c>
      <c r="R41" s="41">
        <f>IF('入力(風力)'!$E$13=B$2,B27*'入力(風力)'!$H$23/1000,0)</f>
        <v>0</v>
      </c>
      <c r="S41" s="41">
        <f>IF('入力(風力)'!$E$13=C$2,C27*'入力(風力)'!$H$23/1000,0)</f>
        <v>0</v>
      </c>
      <c r="T41" s="41">
        <f>IF('入力(風力)'!$E$13=D$2,D27*'入力(風力)'!$H$23/1000,0)</f>
        <v>0</v>
      </c>
      <c r="U41" s="41">
        <f>IF('入力(風力)'!$E$13=E$2,E27*'入力(風力)'!$H$23/1000,0)</f>
        <v>0</v>
      </c>
      <c r="V41" s="41">
        <f>IF('入力(風力)'!$E$13=F$2,F27*'入力(風力)'!$H$23/1000,0)</f>
        <v>0</v>
      </c>
      <c r="W41" s="41">
        <f>IF('入力(風力)'!$E$13=G$2,G27*'入力(風力)'!$H$23/1000,0)</f>
        <v>0</v>
      </c>
      <c r="X41" s="41">
        <f>IF('入力(風力)'!$E$13=H$2,H27*'入力(風力)'!$H$23/1000,0)</f>
        <v>0</v>
      </c>
      <c r="Y41" s="41">
        <f>IF('入力(風力)'!$E$13=I$2,I27*'入力(風力)'!$H$23/1000,0)</f>
        <v>0</v>
      </c>
      <c r="Z41" s="42">
        <f>IF('入力(風力)'!$E$13=J$2,J27*'入力(風力)'!$H$23/1000,0)</f>
        <v>0</v>
      </c>
      <c r="AA41" s="43">
        <f t="shared" si="4"/>
        <v>0</v>
      </c>
      <c r="AB41" s="44">
        <f t="shared" si="5"/>
        <v>0</v>
      </c>
      <c r="AD41" s="39">
        <f t="shared" si="6"/>
        <v>0</v>
      </c>
    </row>
    <row r="42" spans="1:30" x14ac:dyDescent="0.3">
      <c r="A42" s="10" t="s">
        <v>16</v>
      </c>
      <c r="B42" s="41">
        <f>IF('入力(風力)'!$E$13=B$2,B28*'入力(風力)'!$E$15/1000,0)</f>
        <v>0</v>
      </c>
      <c r="C42" s="41">
        <f>IF('入力(風力)'!$E$13=C$2,C28*'入力(風力)'!$E$15/1000,0)</f>
        <v>0.58696471888347435</v>
      </c>
      <c r="D42" s="41">
        <f>IF('入力(風力)'!$E$13=D$2,D28*'入力(風力)'!$E$15/1000,0)</f>
        <v>0</v>
      </c>
      <c r="E42" s="41">
        <f>IF('入力(風力)'!$E$13=E$2,E28*'入力(風力)'!$E$15/1000,0)</f>
        <v>0</v>
      </c>
      <c r="F42" s="41">
        <f>IF('入力(風力)'!$E$13=F$2,F28*'入力(風力)'!$E$15/1000,0)</f>
        <v>0</v>
      </c>
      <c r="G42" s="41">
        <f>IF('入力(風力)'!$E$13=G$2,G28*'入力(風力)'!$E$15/1000,0)</f>
        <v>0</v>
      </c>
      <c r="H42" s="41">
        <f>IF('入力(風力)'!$E$13=H$2,H28*'入力(風力)'!$E$15/1000,0)</f>
        <v>0</v>
      </c>
      <c r="I42" s="41">
        <f>IF('入力(風力)'!$E$13=I$2,I28*'入力(風力)'!$E$15/1000,0)</f>
        <v>0</v>
      </c>
      <c r="J42" s="42">
        <f>IF('入力(風力)'!$E$13=J$2,J28*'入力(風力)'!$E$15/1000,0)</f>
        <v>0</v>
      </c>
      <c r="K42" s="43">
        <f t="shared" si="2"/>
        <v>0.58696471888347435</v>
      </c>
      <c r="L42" s="44">
        <f t="shared" si="3"/>
        <v>0.54839029814775453</v>
      </c>
      <c r="N42" s="39">
        <f t="shared" si="1"/>
        <v>586.96471888347435</v>
      </c>
      <c r="Q42" s="10" t="s">
        <v>16</v>
      </c>
      <c r="R42" s="41">
        <f>IF('入力(風力)'!$E$13=B$2,B28*'入力(風力)'!$I$23/1000,0)</f>
        <v>0</v>
      </c>
      <c r="S42" s="41">
        <f>IF('入力(風力)'!$E$13=C$2,C28*'入力(風力)'!$I$23/1000,0)</f>
        <v>0</v>
      </c>
      <c r="T42" s="41">
        <f>IF('入力(風力)'!$E$13=D$2,D28*'入力(風力)'!$I$23/1000,0)</f>
        <v>0</v>
      </c>
      <c r="U42" s="41">
        <f>IF('入力(風力)'!$E$13=E$2,E28*'入力(風力)'!$I$23/1000,0)</f>
        <v>0</v>
      </c>
      <c r="V42" s="41">
        <f>IF('入力(風力)'!$E$13=F$2,F28*'入力(風力)'!$I$23/1000,0)</f>
        <v>0</v>
      </c>
      <c r="W42" s="41">
        <f>IF('入力(風力)'!$E$13=G$2,G28*'入力(風力)'!$I$23/1000,0)</f>
        <v>0</v>
      </c>
      <c r="X42" s="41">
        <f>IF('入力(風力)'!$E$13=H$2,H28*'入力(風力)'!$I$23/1000,0)</f>
        <v>0</v>
      </c>
      <c r="Y42" s="41">
        <f>IF('入力(風力)'!$E$13=I$2,I28*'入力(風力)'!$I$23/1000,0)</f>
        <v>0</v>
      </c>
      <c r="Z42" s="42">
        <f>IF('入力(風力)'!$E$13=J$2,J28*'入力(風力)'!$I$23/1000,0)</f>
        <v>0</v>
      </c>
      <c r="AA42" s="43">
        <f t="shared" si="4"/>
        <v>0</v>
      </c>
      <c r="AB42" s="44">
        <f t="shared" si="5"/>
        <v>0</v>
      </c>
      <c r="AD42" s="39">
        <f t="shared" si="6"/>
        <v>0</v>
      </c>
    </row>
    <row r="43" spans="1:30" x14ac:dyDescent="0.3">
      <c r="A43" s="10" t="s">
        <v>17</v>
      </c>
      <c r="B43" s="41">
        <f>IF('入力(風力)'!$E$13=B$2,B29*'入力(風力)'!$E$15/1000,0)</f>
        <v>0</v>
      </c>
      <c r="C43" s="41">
        <f>IF('入力(風力)'!$E$13=C$2,C29*'入力(風力)'!$E$15/1000,0)</f>
        <v>0.82922245268201733</v>
      </c>
      <c r="D43" s="41">
        <f>IF('入力(風力)'!$E$13=D$2,D29*'入力(風力)'!$E$15/1000,0)</f>
        <v>0</v>
      </c>
      <c r="E43" s="41">
        <f>IF('入力(風力)'!$E$13=E$2,E29*'入力(風力)'!$E$15/1000,0)</f>
        <v>0</v>
      </c>
      <c r="F43" s="41">
        <f>IF('入力(風力)'!$E$13=F$2,F29*'入力(風力)'!$E$15/1000,0)</f>
        <v>0</v>
      </c>
      <c r="G43" s="41">
        <f>IF('入力(風力)'!$E$13=G$2,G29*'入力(風力)'!$E$15/1000,0)</f>
        <v>0</v>
      </c>
      <c r="H43" s="41">
        <f>IF('入力(風力)'!$E$13=H$2,H29*'入力(風力)'!$E$15/1000,0)</f>
        <v>0</v>
      </c>
      <c r="I43" s="41">
        <f>IF('入力(風力)'!$E$13=I$2,I29*'入力(風力)'!$E$15/1000,0)</f>
        <v>0</v>
      </c>
      <c r="J43" s="42">
        <f>IF('入力(風力)'!$E$13=J$2,J29*'入力(風力)'!$E$15/1000,0)</f>
        <v>0</v>
      </c>
      <c r="K43" s="43">
        <f t="shared" si="2"/>
        <v>0.82922245268201733</v>
      </c>
      <c r="L43" s="44">
        <f t="shared" si="3"/>
        <v>0.54839029814775453</v>
      </c>
      <c r="N43" s="39">
        <f t="shared" si="1"/>
        <v>829.22245268201732</v>
      </c>
      <c r="Q43" s="10" t="s">
        <v>17</v>
      </c>
      <c r="R43" s="41">
        <f>IF('入力(風力)'!$E$13=B$2,B29*'入力(風力)'!$J$23/1000,0)</f>
        <v>0</v>
      </c>
      <c r="S43" s="41">
        <f>IF('入力(風力)'!$E$13=C$2,C29*'入力(風力)'!$J$23/1000,0)</f>
        <v>0</v>
      </c>
      <c r="T43" s="41">
        <f>IF('入力(風力)'!$E$13=D$2,D29*'入力(風力)'!$J$23/1000,0)</f>
        <v>0</v>
      </c>
      <c r="U43" s="41">
        <f>IF('入力(風力)'!$E$13=E$2,E29*'入力(風力)'!$J$23/1000,0)</f>
        <v>0</v>
      </c>
      <c r="V43" s="41">
        <f>IF('入力(風力)'!$E$13=F$2,F29*'入力(風力)'!$J$23/1000,0)</f>
        <v>0</v>
      </c>
      <c r="W43" s="41">
        <f>IF('入力(風力)'!$E$13=G$2,G29*'入力(風力)'!$J$23/1000,0)</f>
        <v>0</v>
      </c>
      <c r="X43" s="41">
        <f>IF('入力(風力)'!$E$13=H$2,H29*'入力(風力)'!$J$23/1000,0)</f>
        <v>0</v>
      </c>
      <c r="Y43" s="41">
        <f>IF('入力(風力)'!$E$13=I$2,I29*'入力(風力)'!$J$23/1000,0)</f>
        <v>0</v>
      </c>
      <c r="Z43" s="42">
        <f>IF('入力(風力)'!$E$13=J$2,J29*'入力(風力)'!$J$23/1000,0)</f>
        <v>0</v>
      </c>
      <c r="AA43" s="43">
        <f t="shared" si="4"/>
        <v>0</v>
      </c>
      <c r="AB43" s="44">
        <f t="shared" si="5"/>
        <v>0</v>
      </c>
      <c r="AD43" s="39">
        <f t="shared" si="6"/>
        <v>0</v>
      </c>
    </row>
    <row r="44" spans="1:30" x14ac:dyDescent="0.3">
      <c r="A44" s="10" t="s">
        <v>18</v>
      </c>
      <c r="B44" s="41">
        <f>IF('入力(風力)'!$E$13=B$2,B30*'入力(風力)'!$E$15/1000,0)</f>
        <v>0</v>
      </c>
      <c r="C44" s="41">
        <f>IF('入力(風力)'!$E$13=C$2,C30*'入力(風力)'!$E$15/1000,0)</f>
        <v>1.1537909686084171</v>
      </c>
      <c r="D44" s="41">
        <f>IF('入力(風力)'!$E$13=D$2,D30*'入力(風力)'!$E$15/1000,0)</f>
        <v>0</v>
      </c>
      <c r="E44" s="41">
        <f>IF('入力(風力)'!$E$13=E$2,E30*'入力(風力)'!$E$15/1000,0)</f>
        <v>0</v>
      </c>
      <c r="F44" s="41">
        <f>IF('入力(風力)'!$E$13=F$2,F30*'入力(風力)'!$E$15/1000,0)</f>
        <v>0</v>
      </c>
      <c r="G44" s="41">
        <f>IF('入力(風力)'!$E$13=G$2,G30*'入力(風力)'!$E$15/1000,0)</f>
        <v>0</v>
      </c>
      <c r="H44" s="41">
        <f>IF('入力(風力)'!$E$13=H$2,H30*'入力(風力)'!$E$15/1000,0)</f>
        <v>0</v>
      </c>
      <c r="I44" s="41">
        <f>IF('入力(風力)'!$E$13=I$2,I30*'入力(風力)'!$E$15/1000,0)</f>
        <v>0</v>
      </c>
      <c r="J44" s="42">
        <f>IF('入力(風力)'!$E$13=J$2,J30*'入力(風力)'!$E$15/1000,0)</f>
        <v>0</v>
      </c>
      <c r="K44" s="43">
        <f t="shared" si="2"/>
        <v>1.1537909686084171</v>
      </c>
      <c r="L44" s="44">
        <f t="shared" si="3"/>
        <v>0.54839029814775453</v>
      </c>
      <c r="N44" s="39">
        <f t="shared" si="1"/>
        <v>1153.7909686084172</v>
      </c>
      <c r="Q44" s="10" t="s">
        <v>18</v>
      </c>
      <c r="R44" s="41">
        <f>IF('入力(風力)'!$E$13=B$2,B30*'入力(風力)'!$K$23/1000,0)</f>
        <v>0</v>
      </c>
      <c r="S44" s="41">
        <f>IF('入力(風力)'!$E$13=C$2,C30*'入力(風力)'!$K$23/1000,0)</f>
        <v>0</v>
      </c>
      <c r="T44" s="41">
        <f>IF('入力(風力)'!$E$13=D$2,D30*'入力(風力)'!$K$23/1000,0)</f>
        <v>0</v>
      </c>
      <c r="U44" s="41">
        <f>IF('入力(風力)'!$E$13=E$2,E30*'入力(風力)'!$K$23/1000,0)</f>
        <v>0</v>
      </c>
      <c r="V44" s="41">
        <f>IF('入力(風力)'!$E$13=F$2,F30*'入力(風力)'!$K$23/1000,0)</f>
        <v>0</v>
      </c>
      <c r="W44" s="41">
        <f>IF('入力(風力)'!$E$13=G$2,G30*'入力(風力)'!$K$23/1000,0)</f>
        <v>0</v>
      </c>
      <c r="X44" s="41">
        <f>IF('入力(風力)'!$E$13=H$2,H30*'入力(風力)'!$K$23/1000,0)</f>
        <v>0</v>
      </c>
      <c r="Y44" s="41">
        <f>IF('入力(風力)'!$E$13=I$2,I30*'入力(風力)'!$K$23/1000,0)</f>
        <v>0</v>
      </c>
      <c r="Z44" s="42">
        <f>IF('入力(風力)'!$E$13=J$2,J30*'入力(風力)'!$K$23/1000,0)</f>
        <v>0</v>
      </c>
      <c r="AA44" s="43">
        <f t="shared" si="4"/>
        <v>0</v>
      </c>
      <c r="AB44" s="44">
        <f t="shared" si="5"/>
        <v>0</v>
      </c>
      <c r="AD44" s="39">
        <f t="shared" si="6"/>
        <v>0</v>
      </c>
    </row>
    <row r="45" spans="1:30" x14ac:dyDescent="0.3">
      <c r="A45" s="10" t="s">
        <v>19</v>
      </c>
      <c r="B45" s="41">
        <f>IF('入力(風力)'!$E$13=B$2,B31*'入力(風力)'!$E$15/1000,0)</f>
        <v>0</v>
      </c>
      <c r="C45" s="41">
        <f>IF('入力(風力)'!$E$13=C$2,C31*'入力(風力)'!$E$15/1000,0)</f>
        <v>1.6093483023256445</v>
      </c>
      <c r="D45" s="41">
        <f>IF('入力(風力)'!$E$13=D$2,D31*'入力(風力)'!$E$15/1000,0)</f>
        <v>0</v>
      </c>
      <c r="E45" s="41">
        <f>IF('入力(風力)'!$E$13=E$2,E31*'入力(風力)'!$E$15/1000,0)</f>
        <v>0</v>
      </c>
      <c r="F45" s="41">
        <f>IF('入力(風力)'!$E$13=F$2,F31*'入力(風力)'!$E$15/1000,0)</f>
        <v>0</v>
      </c>
      <c r="G45" s="41">
        <f>IF('入力(風力)'!$E$13=G$2,G31*'入力(風力)'!$E$15/1000,0)</f>
        <v>0</v>
      </c>
      <c r="H45" s="41">
        <f>IF('入力(風力)'!$E$13=H$2,H31*'入力(風力)'!$E$15/1000,0)</f>
        <v>0</v>
      </c>
      <c r="I45" s="41">
        <f>IF('入力(風力)'!$E$13=I$2,I31*'入力(風力)'!$E$15/1000,0)</f>
        <v>0</v>
      </c>
      <c r="J45" s="42">
        <f>IF('入力(風力)'!$E$13=J$2,J31*'入力(風力)'!$E$15/1000,0)</f>
        <v>0</v>
      </c>
      <c r="K45" s="43">
        <f t="shared" si="2"/>
        <v>1.6093483023256445</v>
      </c>
      <c r="L45" s="44">
        <f t="shared" si="3"/>
        <v>0.54839029814775453</v>
      </c>
      <c r="N45" s="39">
        <f t="shared" si="1"/>
        <v>1609.3483023256445</v>
      </c>
      <c r="Q45" s="10" t="s">
        <v>19</v>
      </c>
      <c r="R45" s="41">
        <f>IF('入力(風力)'!$E$13=B$2,B31*'入力(風力)'!$L$23/1000,0)</f>
        <v>0</v>
      </c>
      <c r="S45" s="41">
        <f>IF('入力(風力)'!$E$13=C$2,C31*'入力(風力)'!$L$23/1000,0)</f>
        <v>0</v>
      </c>
      <c r="T45" s="41">
        <f>IF('入力(風力)'!$E$13=D$2,D31*'入力(風力)'!$L$23/1000,0)</f>
        <v>0</v>
      </c>
      <c r="U45" s="41">
        <f>IF('入力(風力)'!$E$13=E$2,E31*'入力(風力)'!$L$23/1000,0)</f>
        <v>0</v>
      </c>
      <c r="V45" s="41">
        <f>IF('入力(風力)'!$E$13=F$2,F31*'入力(風力)'!$L$23/1000,0)</f>
        <v>0</v>
      </c>
      <c r="W45" s="41">
        <f>IF('入力(風力)'!$E$13=G$2,G31*'入力(風力)'!$L$23/1000,0)</f>
        <v>0</v>
      </c>
      <c r="X45" s="41">
        <f>IF('入力(風力)'!$E$13=H$2,H31*'入力(風力)'!$L$23/1000,0)</f>
        <v>0</v>
      </c>
      <c r="Y45" s="41">
        <f>IF('入力(風力)'!$E$13=I$2,I31*'入力(風力)'!$L$23/1000,0)</f>
        <v>0</v>
      </c>
      <c r="Z45" s="42">
        <f>IF('入力(風力)'!$E$13=J$2,J31*'入力(風力)'!$L$23/1000,0)</f>
        <v>0</v>
      </c>
      <c r="AA45" s="43">
        <f t="shared" si="4"/>
        <v>0</v>
      </c>
      <c r="AB45" s="44">
        <f t="shared" si="5"/>
        <v>0</v>
      </c>
      <c r="AD45" s="39">
        <f t="shared" si="6"/>
        <v>0</v>
      </c>
    </row>
    <row r="46" spans="1:30" x14ac:dyDescent="0.3">
      <c r="A46" s="10" t="s">
        <v>20</v>
      </c>
      <c r="B46" s="41">
        <f>IF('入力(風力)'!$E$13=B$2,B32*'入力(風力)'!$E$15/1000,0)</f>
        <v>0</v>
      </c>
      <c r="C46" s="41">
        <f>IF('入力(風力)'!$E$13=C$2,C32*'入力(風力)'!$E$15/1000,0)</f>
        <v>2.2014452369336226</v>
      </c>
      <c r="D46" s="41">
        <f>IF('入力(風力)'!$E$13=D$2,D32*'入力(風力)'!$E$15/1000,0)</f>
        <v>0</v>
      </c>
      <c r="E46" s="41">
        <f>IF('入力(風力)'!$E$13=E$2,E32*'入力(風力)'!$E$15/1000,0)</f>
        <v>0</v>
      </c>
      <c r="F46" s="41">
        <f>IF('入力(風力)'!$E$13=F$2,F32*'入力(風力)'!$E$15/1000,0)</f>
        <v>0</v>
      </c>
      <c r="G46" s="41">
        <f>IF('入力(風力)'!$E$13=G$2,G32*'入力(風力)'!$E$15/1000,0)</f>
        <v>0</v>
      </c>
      <c r="H46" s="41">
        <f>IF('入力(風力)'!$E$13=H$2,H32*'入力(風力)'!$E$15/1000,0)</f>
        <v>0</v>
      </c>
      <c r="I46" s="41">
        <f>IF('入力(風力)'!$E$13=I$2,I32*'入力(風力)'!$E$15/1000,0)</f>
        <v>0</v>
      </c>
      <c r="J46" s="42">
        <f>IF('入力(風力)'!$E$13=J$2,J32*'入力(風力)'!$E$15/1000,0)</f>
        <v>0</v>
      </c>
      <c r="K46" s="43">
        <f t="shared" si="2"/>
        <v>2.2014452369336226</v>
      </c>
      <c r="L46" s="44">
        <f t="shared" si="3"/>
        <v>0.54839029814775453</v>
      </c>
      <c r="N46" s="39">
        <f t="shared" si="1"/>
        <v>2201.4452369336227</v>
      </c>
      <c r="Q46" s="10" t="s">
        <v>20</v>
      </c>
      <c r="R46" s="41">
        <f>IF('入力(風力)'!$E$13=B$2,B32*'入力(風力)'!$M$23/1000,0)</f>
        <v>0</v>
      </c>
      <c r="S46" s="41">
        <f>IF('入力(風力)'!$E$13=C$2,C32*'入力(風力)'!$M$23/1000,0)</f>
        <v>0</v>
      </c>
      <c r="T46" s="41">
        <f>IF('入力(風力)'!$E$13=D$2,D32*'入力(風力)'!$M$23/1000,0)</f>
        <v>0</v>
      </c>
      <c r="U46" s="41">
        <f>IF('入力(風力)'!$E$13=E$2,E32*'入力(風力)'!$M$23/1000,0)</f>
        <v>0</v>
      </c>
      <c r="V46" s="41">
        <f>IF('入力(風力)'!$E$13=F$2,F32*'入力(風力)'!$M$23/1000,0)</f>
        <v>0</v>
      </c>
      <c r="W46" s="41">
        <f>IF('入力(風力)'!$E$13=G$2,G32*'入力(風力)'!$M$23/1000,0)</f>
        <v>0</v>
      </c>
      <c r="X46" s="41">
        <f>IF('入力(風力)'!$E$13=H$2,H32*'入力(風力)'!$M$23/1000,0)</f>
        <v>0</v>
      </c>
      <c r="Y46" s="41">
        <f>IF('入力(風力)'!$E$13=I$2,I32*'入力(風力)'!$M$23/1000,0)</f>
        <v>0</v>
      </c>
      <c r="Z46" s="42">
        <f>IF('入力(風力)'!$E$13=J$2,J32*'入力(風力)'!$M$23/1000,0)</f>
        <v>0</v>
      </c>
      <c r="AA46" s="43">
        <f t="shared" si="4"/>
        <v>0</v>
      </c>
      <c r="AB46" s="44">
        <f t="shared" si="5"/>
        <v>0</v>
      </c>
      <c r="AD46" s="39">
        <f t="shared" si="6"/>
        <v>0</v>
      </c>
    </row>
    <row r="47" spans="1:30" x14ac:dyDescent="0.3">
      <c r="A47" s="10" t="s">
        <v>21</v>
      </c>
      <c r="B47" s="41">
        <f>IF('入力(風力)'!$E$13=B$2,B33*'入力(風力)'!$E$15/1000,0)</f>
        <v>0</v>
      </c>
      <c r="C47" s="41">
        <f>IF('入力(風力)'!$E$13=C$2,C33*'入力(風力)'!$E$15/1000,0)</f>
        <v>2.506911155148543</v>
      </c>
      <c r="D47" s="41">
        <f>IF('入力(風力)'!$E$13=D$2,D33*'入力(風力)'!$E$15/1000,0)</f>
        <v>0</v>
      </c>
      <c r="E47" s="41">
        <f>IF('入力(風力)'!$E$13=E$2,E33*'入力(風力)'!$E$15/1000,0)</f>
        <v>0</v>
      </c>
      <c r="F47" s="41">
        <f>IF('入力(風力)'!$E$13=F$2,F33*'入力(風力)'!$E$15/1000,0)</f>
        <v>0</v>
      </c>
      <c r="G47" s="41">
        <f>IF('入力(風力)'!$E$13=G$2,G33*'入力(風力)'!$E$15/1000,0)</f>
        <v>0</v>
      </c>
      <c r="H47" s="41">
        <f>IF('入力(風力)'!$E$13=H$2,H33*'入力(風力)'!$E$15/1000,0)</f>
        <v>0</v>
      </c>
      <c r="I47" s="41">
        <f>IF('入力(風力)'!$E$13=I$2,I33*'入力(風力)'!$E$15/1000,0)</f>
        <v>0</v>
      </c>
      <c r="J47" s="42">
        <f>IF('入力(風力)'!$E$13=J$2,J33*'入力(風力)'!$E$15/1000,0)</f>
        <v>0</v>
      </c>
      <c r="K47" s="43">
        <f t="shared" si="2"/>
        <v>2.506911155148543</v>
      </c>
      <c r="L47" s="44">
        <f t="shared" si="3"/>
        <v>0.54839029814775453</v>
      </c>
      <c r="N47" s="39">
        <f t="shared" si="1"/>
        <v>2506.911155148543</v>
      </c>
      <c r="Q47" s="10" t="s">
        <v>21</v>
      </c>
      <c r="R47" s="41">
        <f>IF('入力(風力)'!$E$13=B$2,B33*'入力(風力)'!$N$23/1000,0)</f>
        <v>0</v>
      </c>
      <c r="S47" s="41">
        <f>IF('入力(風力)'!$E$13=C$2,C33*'入力(風力)'!$N$23/1000,0)</f>
        <v>0</v>
      </c>
      <c r="T47" s="41">
        <f>IF('入力(風力)'!$E$13=D$2,D33*'入力(風力)'!$N$23/1000,0)</f>
        <v>0</v>
      </c>
      <c r="U47" s="41">
        <f>IF('入力(風力)'!$E$13=E$2,E33*'入力(風力)'!$N$23/1000,0)</f>
        <v>0</v>
      </c>
      <c r="V47" s="41">
        <f>IF('入力(風力)'!$E$13=F$2,F33*'入力(風力)'!$N$23/1000,0)</f>
        <v>0</v>
      </c>
      <c r="W47" s="41">
        <f>IF('入力(風力)'!$E$13=G$2,G33*'入力(風力)'!$N$23/1000,0)</f>
        <v>0</v>
      </c>
      <c r="X47" s="41">
        <f>IF('入力(風力)'!$E$13=H$2,H33*'入力(風力)'!$N$23/1000,0)</f>
        <v>0</v>
      </c>
      <c r="Y47" s="41">
        <f>IF('入力(風力)'!$E$13=I$2,I33*'入力(風力)'!$N$23/1000,0)</f>
        <v>0</v>
      </c>
      <c r="Z47" s="42">
        <f>IF('入力(風力)'!$E$13=J$2,J33*'入力(風力)'!$N$23/1000,0)</f>
        <v>0</v>
      </c>
      <c r="AA47" s="43">
        <f t="shared" si="4"/>
        <v>0</v>
      </c>
      <c r="AB47" s="44">
        <f t="shared" si="5"/>
        <v>0</v>
      </c>
      <c r="AD47" s="39">
        <f t="shared" si="6"/>
        <v>0</v>
      </c>
    </row>
    <row r="48" spans="1:30" x14ac:dyDescent="0.3">
      <c r="A48" s="10" t="s">
        <v>22</v>
      </c>
      <c r="B48" s="41">
        <f>IF('入力(風力)'!$E$13=B$2,B34*'入力(風力)'!$E$15/1000,0)</f>
        <v>0</v>
      </c>
      <c r="C48" s="41">
        <f>IF('入力(風力)'!$E$13=C$2,C34*'入力(風力)'!$E$15/1000,0)</f>
        <v>2.6182204930786472</v>
      </c>
      <c r="D48" s="41">
        <f>IF('入力(風力)'!$E$13=D$2,D34*'入力(風力)'!$E$15/1000,0)</f>
        <v>0</v>
      </c>
      <c r="E48" s="41">
        <f>IF('入力(風力)'!$E$13=E$2,E34*'入力(風力)'!$E$15/1000,0)</f>
        <v>0</v>
      </c>
      <c r="F48" s="41">
        <f>IF('入力(風力)'!$E$13=F$2,F34*'入力(風力)'!$E$15/1000,0)</f>
        <v>0</v>
      </c>
      <c r="G48" s="41">
        <f>IF('入力(風力)'!$E$13=G$2,G34*'入力(風力)'!$E$15/1000,0)</f>
        <v>0</v>
      </c>
      <c r="H48" s="41">
        <f>IF('入力(風力)'!$E$13=H$2,H34*'入力(風力)'!$E$15/1000,0)</f>
        <v>0</v>
      </c>
      <c r="I48" s="41">
        <f>IF('入力(風力)'!$E$13=I$2,I34*'入力(風力)'!$E$15/1000,0)</f>
        <v>0</v>
      </c>
      <c r="J48" s="42">
        <f>IF('入力(風力)'!$E$13=J$2,J34*'入力(風力)'!$E$15/1000,0)</f>
        <v>0</v>
      </c>
      <c r="K48" s="43">
        <f t="shared" si="2"/>
        <v>2.6182204930786472</v>
      </c>
      <c r="L48" s="44">
        <f t="shared" si="3"/>
        <v>0.54839029814775453</v>
      </c>
      <c r="N48" s="39">
        <f t="shared" si="1"/>
        <v>2618.2204930786475</v>
      </c>
      <c r="Q48" s="10" t="s">
        <v>22</v>
      </c>
      <c r="R48" s="41">
        <f>IF('入力(風力)'!$E$13=B$2,B34*'入力(風力)'!$O$23/1000,0)</f>
        <v>0</v>
      </c>
      <c r="S48" s="41">
        <f>IF('入力(風力)'!$E$13=C$2,C34*'入力(風力)'!$O$23/1000,0)</f>
        <v>0</v>
      </c>
      <c r="T48" s="41">
        <f>IF('入力(風力)'!$E$13=D$2,D34*'入力(風力)'!$O$23/1000,0)</f>
        <v>0</v>
      </c>
      <c r="U48" s="41">
        <f>IF('入力(風力)'!$E$13=E$2,E34*'入力(風力)'!$O$23/1000,0)</f>
        <v>0</v>
      </c>
      <c r="V48" s="41">
        <f>IF('入力(風力)'!$E$13=F$2,F34*'入力(風力)'!$O$23/1000,0)</f>
        <v>0</v>
      </c>
      <c r="W48" s="41">
        <f>IF('入力(風力)'!$E$13=G$2,G34*'入力(風力)'!$O$23/1000,0)</f>
        <v>0</v>
      </c>
      <c r="X48" s="41">
        <f>IF('入力(風力)'!$E$13=H$2,H34*'入力(風力)'!$O$23/1000,0)</f>
        <v>0</v>
      </c>
      <c r="Y48" s="41">
        <f>IF('入力(風力)'!$E$13=I$2,I34*'入力(風力)'!$O$23/1000,0)</f>
        <v>0</v>
      </c>
      <c r="Z48" s="42">
        <f>IF('入力(風力)'!$E$13=J$2,J34*'入力(風力)'!$O$23/1000,0)</f>
        <v>0</v>
      </c>
      <c r="AA48" s="43">
        <f t="shared" si="4"/>
        <v>0</v>
      </c>
      <c r="AB48" s="44">
        <f t="shared" si="5"/>
        <v>0</v>
      </c>
      <c r="AD48" s="39">
        <f t="shared" si="6"/>
        <v>0</v>
      </c>
    </row>
    <row r="49" spans="1:30" x14ac:dyDescent="0.3">
      <c r="A49" s="10" t="s">
        <v>23</v>
      </c>
      <c r="B49" s="41">
        <f>IF('入力(風力)'!$E$13=B$2,B35*'入力(風力)'!$E$15/1000,0)</f>
        <v>0</v>
      </c>
      <c r="C49" s="41">
        <f>IF('入力(風力)'!$E$13=C$2,C35*'入力(風力)'!$E$15/1000,0)</f>
        <v>1.9501040158540823</v>
      </c>
      <c r="D49" s="41">
        <f>IF('入力(風力)'!$E$13=D$2,D35*'入力(風力)'!$E$15/1000,0)</f>
        <v>0</v>
      </c>
      <c r="E49" s="41">
        <f>IF('入力(風力)'!$E$13=E$2,E35*'入力(風力)'!$E$15/1000,0)</f>
        <v>0</v>
      </c>
      <c r="F49" s="41">
        <f>IF('入力(風力)'!$E$13=F$2,F35*'入力(風力)'!$E$15/1000,0)</f>
        <v>0</v>
      </c>
      <c r="G49" s="41">
        <f>IF('入力(風力)'!$E$13=G$2,G35*'入力(風力)'!$E$15/1000,0)</f>
        <v>0</v>
      </c>
      <c r="H49" s="41">
        <f>IF('入力(風力)'!$E$13=H$2,H35*'入力(風力)'!$E$15/1000,0)</f>
        <v>0</v>
      </c>
      <c r="I49" s="41">
        <f>IF('入力(風力)'!$E$13=I$2,I35*'入力(風力)'!$E$15/1000,0)</f>
        <v>0</v>
      </c>
      <c r="J49" s="42">
        <f>IF('入力(風力)'!$E$13=J$2,J35*'入力(風力)'!$E$15/1000,0)</f>
        <v>0</v>
      </c>
      <c r="K49" s="43">
        <f>SUM(B49:J49)</f>
        <v>1.9501040158540823</v>
      </c>
      <c r="L49" s="44">
        <f t="shared" si="3"/>
        <v>0.54839029814775453</v>
      </c>
      <c r="N49" s="39">
        <f t="shared" si="1"/>
        <v>1950.1040158540823</v>
      </c>
      <c r="Q49" s="10" t="s">
        <v>23</v>
      </c>
      <c r="R49" s="41">
        <f>IF('入力(風力)'!$E$13=B$2,B35*'入力(風力)'!$P$23/1000,0)</f>
        <v>0</v>
      </c>
      <c r="S49" s="41">
        <f>IF('入力(風力)'!$E$13=C$2,C35*'入力(風力)'!$P$23/1000,0)</f>
        <v>0</v>
      </c>
      <c r="T49" s="41">
        <f>IF('入力(風力)'!$E$13=D$2,D35*'入力(風力)'!$P$23/1000,0)</f>
        <v>0</v>
      </c>
      <c r="U49" s="41">
        <f>IF('入力(風力)'!$E$13=E$2,E35*'入力(風力)'!$P$23/1000,0)</f>
        <v>0</v>
      </c>
      <c r="V49" s="41">
        <f>IF('入力(風力)'!$E$13=F$2,F35*'入力(風力)'!$P$23/1000,0)</f>
        <v>0</v>
      </c>
      <c r="W49" s="41">
        <f>IF('入力(風力)'!$E$13=G$2,G35*'入力(風力)'!$P$23/1000,0)</f>
        <v>0</v>
      </c>
      <c r="X49" s="41">
        <f>IF('入力(風力)'!$E$13=H$2,H35*'入力(風力)'!$P$23/1000,0)</f>
        <v>0</v>
      </c>
      <c r="Y49" s="41">
        <f>IF('入力(風力)'!$E$13=I$2,I35*'入力(風力)'!$P$23/1000,0)</f>
        <v>0</v>
      </c>
      <c r="Z49" s="42">
        <f>IF('入力(風力)'!$E$13=J$2,J35*'入力(風力)'!$P$23/1000,0)</f>
        <v>0</v>
      </c>
      <c r="AA49" s="43">
        <f>SUM(R49:Z49)</f>
        <v>0</v>
      </c>
      <c r="AB49" s="44">
        <f t="shared" si="5"/>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52"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ref="B53:J53" si="9">B5*(1+B$19+B$21)</f>
        <v>4345.6930906030857</v>
      </c>
      <c r="C53" s="13">
        <f t="shared" si="9"/>
        <v>10791.643538945902</v>
      </c>
      <c r="D53" s="13">
        <f t="shared" si="9"/>
        <v>39525.567375846498</v>
      </c>
      <c r="E53" s="13">
        <f t="shared" si="9"/>
        <v>19013.209821428576</v>
      </c>
      <c r="F53" s="13">
        <f t="shared" si="9"/>
        <v>4471.4456731388964</v>
      </c>
      <c r="G53" s="13">
        <f t="shared" si="9"/>
        <v>18379.744437125744</v>
      </c>
      <c r="H53" s="13">
        <f t="shared" si="9"/>
        <v>7529.8087425057656</v>
      </c>
      <c r="I53" s="13">
        <f t="shared" si="9"/>
        <v>3763.8995180722891</v>
      </c>
      <c r="J53" s="13">
        <f t="shared" si="9"/>
        <v>12873.828577067297</v>
      </c>
      <c r="K53" s="16"/>
      <c r="L53" s="16"/>
      <c r="Q53" s="10" t="s">
        <v>13</v>
      </c>
      <c r="R53" s="13">
        <f t="shared" ref="R53:R63" si="10">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ref="B54:J54" si="11">B6*(1+B$19+B$21)</f>
        <v>4368.5524950110203</v>
      </c>
      <c r="C54" s="13">
        <f t="shared" si="11"/>
        <v>11635.307853936374</v>
      </c>
      <c r="D54" s="13">
        <f t="shared" si="11"/>
        <v>43680.905282167041</v>
      </c>
      <c r="E54" s="13">
        <f t="shared" si="11"/>
        <v>20494.366071428572</v>
      </c>
      <c r="F54" s="13">
        <f t="shared" si="11"/>
        <v>4910.0735491927408</v>
      </c>
      <c r="G54" s="13">
        <f t="shared" si="11"/>
        <v>21063.206856287423</v>
      </c>
      <c r="H54" s="13">
        <f t="shared" si="11"/>
        <v>8264.1788670253663</v>
      </c>
      <c r="I54" s="13">
        <f t="shared" si="11"/>
        <v>4293.8738755020076</v>
      </c>
      <c r="J54" s="13">
        <f t="shared" si="11"/>
        <v>14641.743895796328</v>
      </c>
      <c r="K54" s="16"/>
      <c r="L54" s="16"/>
      <c r="Q54" s="10" t="s">
        <v>14</v>
      </c>
      <c r="R54" s="13">
        <f t="shared" si="10"/>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ref="B55:J55" si="12">B7*(1+B$19+B$21)</f>
        <v>4932.0619369138758</v>
      </c>
      <c r="C55" s="13">
        <f t="shared" si="12"/>
        <v>13841.029858283588</v>
      </c>
      <c r="D55" s="13">
        <f t="shared" si="12"/>
        <v>56393.341189334082</v>
      </c>
      <c r="E55" s="13">
        <f t="shared" si="12"/>
        <v>24827</v>
      </c>
      <c r="F55" s="13">
        <f t="shared" si="12"/>
        <v>6055.3796700000003</v>
      </c>
      <c r="G55" s="13">
        <f t="shared" si="12"/>
        <v>26361.071999999996</v>
      </c>
      <c r="H55" s="13">
        <f t="shared" si="12"/>
        <v>10470.307200000001</v>
      </c>
      <c r="I55" s="13">
        <f t="shared" si="12"/>
        <v>5386.2699999999995</v>
      </c>
      <c r="J55" s="13">
        <f t="shared" si="12"/>
        <v>18753.719999999998</v>
      </c>
      <c r="K55" s="16"/>
      <c r="L55" s="16"/>
      <c r="Q55" s="10" t="s">
        <v>15</v>
      </c>
      <c r="R55" s="13">
        <f t="shared" si="10"/>
        <v>4932.0619369138758</v>
      </c>
      <c r="S55" s="13">
        <f t="shared" si="8"/>
        <v>13841.029858283588</v>
      </c>
      <c r="T55" s="13">
        <f t="shared" si="8"/>
        <v>56393.341189334082</v>
      </c>
      <c r="U55" s="13">
        <f t="shared" si="8"/>
        <v>24827</v>
      </c>
      <c r="V55" s="13">
        <f>F55</f>
        <v>6055.3796700000003</v>
      </c>
      <c r="W55" s="13">
        <f>G55</f>
        <v>26361.071999999996</v>
      </c>
      <c r="X55" s="13">
        <f t="shared" si="8"/>
        <v>10470.307200000001</v>
      </c>
      <c r="Y55" s="13">
        <f t="shared" si="8"/>
        <v>5386.2699999999995</v>
      </c>
      <c r="Z55" s="13">
        <f t="shared" si="8"/>
        <v>18753.719999999998</v>
      </c>
      <c r="AA55" s="16"/>
      <c r="AB55" s="16"/>
    </row>
    <row r="56" spans="1:30" x14ac:dyDescent="0.3">
      <c r="A56" s="10" t="s">
        <v>16</v>
      </c>
      <c r="B56" s="13">
        <f t="shared" ref="B56:J56" si="13">B8*(1+B$19+B$21)</f>
        <v>5039.3593000000001</v>
      </c>
      <c r="C56" s="13">
        <f t="shared" si="13"/>
        <v>14147.024100000001</v>
      </c>
      <c r="D56" s="13">
        <f t="shared" si="13"/>
        <v>56391.75</v>
      </c>
      <c r="E56" s="13">
        <f t="shared" si="13"/>
        <v>24827</v>
      </c>
      <c r="F56" s="13">
        <f t="shared" si="13"/>
        <v>6055.3796700000003</v>
      </c>
      <c r="G56" s="13">
        <f t="shared" si="13"/>
        <v>26361.071999999996</v>
      </c>
      <c r="H56" s="13">
        <f t="shared" si="13"/>
        <v>10470.307200000001</v>
      </c>
      <c r="I56" s="13">
        <f t="shared" si="13"/>
        <v>5386.2699999999995</v>
      </c>
      <c r="J56" s="13">
        <f t="shared" si="13"/>
        <v>18753.719999999998</v>
      </c>
      <c r="K56" s="16"/>
      <c r="L56" s="16"/>
      <c r="Q56" s="10" t="s">
        <v>16</v>
      </c>
      <c r="R56" s="13">
        <f t="shared" si="10"/>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ref="B57:J57" si="14">B9*(1+B$19+B$21)</f>
        <v>4739.1678010287078</v>
      </c>
      <c r="C57" s="13">
        <f t="shared" si="14"/>
        <v>12662.019787154044</v>
      </c>
      <c r="D57" s="13">
        <f t="shared" si="14"/>
        <v>48256.105014108347</v>
      </c>
      <c r="E57" s="13">
        <f t="shared" si="14"/>
        <v>22751.366071428576</v>
      </c>
      <c r="F57" s="13">
        <f t="shared" si="14"/>
        <v>5385.2537482510716</v>
      </c>
      <c r="G57" s="13">
        <f t="shared" si="14"/>
        <v>22750.236538922156</v>
      </c>
      <c r="H57" s="13">
        <f t="shared" si="14"/>
        <v>9156.488867640277</v>
      </c>
      <c r="I57" s="13">
        <f t="shared" si="14"/>
        <v>4704.8743975903617</v>
      </c>
      <c r="J57" s="13">
        <f t="shared" si="14"/>
        <v>16167.850838760607</v>
      </c>
      <c r="K57" s="16"/>
      <c r="L57" s="16"/>
      <c r="Q57" s="10" t="s">
        <v>17</v>
      </c>
      <c r="R57" s="13">
        <f t="shared" si="10"/>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ref="B58:J58" si="15">B10*(1+B$19+B$21)</f>
        <v>5248.0380014425964</v>
      </c>
      <c r="C58" s="13">
        <f t="shared" si="15"/>
        <v>11596.809482326638</v>
      </c>
      <c r="D58" s="13">
        <f t="shared" si="15"/>
        <v>40084.499149266368</v>
      </c>
      <c r="E58" s="13">
        <f t="shared" si="15"/>
        <v>19819.281250000004</v>
      </c>
      <c r="F58" s="13">
        <f>F10*(1+F$19+F$21)</f>
        <v>4550.6423729819517</v>
      </c>
      <c r="G58" s="13">
        <f t="shared" si="15"/>
        <v>18823.699616766466</v>
      </c>
      <c r="H58" s="13">
        <f t="shared" si="15"/>
        <v>7840.6585623366645</v>
      </c>
      <c r="I58" s="13">
        <f t="shared" si="15"/>
        <v>3882.8733534136545</v>
      </c>
      <c r="J58" s="13">
        <f t="shared" si="15"/>
        <v>13778.142553779357</v>
      </c>
      <c r="K58" s="16"/>
      <c r="L58" s="16"/>
      <c r="Q58" s="10" t="s">
        <v>18</v>
      </c>
      <c r="R58" s="13">
        <f t="shared" si="10"/>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8"/>
        <v>7840.6585623366645</v>
      </c>
      <c r="Y58" s="13">
        <f t="shared" si="8"/>
        <v>3882.8733534136545</v>
      </c>
      <c r="Z58" s="13">
        <f t="shared" si="8"/>
        <v>13778.142553779357</v>
      </c>
      <c r="AA58" s="16"/>
      <c r="AB58" s="16"/>
    </row>
    <row r="59" spans="1:30" x14ac:dyDescent="0.3">
      <c r="A59" s="10" t="s">
        <v>19</v>
      </c>
      <c r="B59" s="13">
        <f t="shared" ref="B59:J59" si="16">B11*(1+B$19+B$21)</f>
        <v>5463.397653496294</v>
      </c>
      <c r="C59" s="13">
        <f t="shared" si="16"/>
        <v>12934.352907396278</v>
      </c>
      <c r="D59" s="13">
        <f t="shared" si="16"/>
        <v>42607.913274548526</v>
      </c>
      <c r="E59" s="13">
        <f t="shared" si="16"/>
        <v>19597.611607142859</v>
      </c>
      <c r="F59" s="13">
        <f t="shared" si="16"/>
        <v>5019.7305182062009</v>
      </c>
      <c r="G59" s="13">
        <f t="shared" si="16"/>
        <v>19573.490586826345</v>
      </c>
      <c r="H59" s="13">
        <f t="shared" si="16"/>
        <v>8391.9391489623376</v>
      </c>
      <c r="I59" s="13">
        <f t="shared" si="16"/>
        <v>4001.8471887550199</v>
      </c>
      <c r="J59" s="13">
        <f t="shared" si="16"/>
        <v>14056.962415630551</v>
      </c>
      <c r="K59" s="16"/>
      <c r="L59" s="16"/>
      <c r="Q59" s="10" t="s">
        <v>19</v>
      </c>
      <c r="R59" s="13">
        <f t="shared" si="10"/>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ref="B60:J60" si="17">B12*(1+B$19+B$21)</f>
        <v>5884.491945221399</v>
      </c>
      <c r="C60" s="13">
        <f t="shared" si="17"/>
        <v>14424.78986543029</v>
      </c>
      <c r="D60" s="13">
        <f t="shared" si="17"/>
        <v>47221.513709085775</v>
      </c>
      <c r="E60" s="13">
        <f t="shared" si="17"/>
        <v>22066.205357142859</v>
      </c>
      <c r="F60" s="13">
        <f t="shared" si="17"/>
        <v>5695.9484937892112</v>
      </c>
      <c r="G60" s="13">
        <f t="shared" si="17"/>
        <v>23519.758850299397</v>
      </c>
      <c r="H60" s="13">
        <f t="shared" si="17"/>
        <v>10129.27778601076</v>
      </c>
      <c r="I60" s="13">
        <f t="shared" si="17"/>
        <v>4964.4536746987951</v>
      </c>
      <c r="J60" s="13">
        <f t="shared" si="17"/>
        <v>17978.946224590487</v>
      </c>
      <c r="K60" s="16"/>
      <c r="L60" s="16"/>
      <c r="Q60" s="10" t="s">
        <v>20</v>
      </c>
      <c r="R60" s="13">
        <f t="shared" si="10"/>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ref="B61:J61" si="18">B13*(1+B$19+B$21)</f>
        <v>6004.8046000000004</v>
      </c>
      <c r="C61" s="13">
        <f t="shared" si="18"/>
        <v>15005.565300000002</v>
      </c>
      <c r="D61" s="13">
        <f t="shared" si="18"/>
        <v>50625.810249717826</v>
      </c>
      <c r="E61" s="13">
        <f t="shared" si="18"/>
        <v>23144.325892857145</v>
      </c>
      <c r="F61" s="13">
        <f t="shared" si="18"/>
        <v>5994.4591316591886</v>
      </c>
      <c r="G61" s="13">
        <f t="shared" si="18"/>
        <v>24259.684149700599</v>
      </c>
      <c r="H61" s="13">
        <f t="shared" si="18"/>
        <v>10371.720525749424</v>
      </c>
      <c r="I61" s="13">
        <f t="shared" si="18"/>
        <v>4964.4536746987951</v>
      </c>
      <c r="J61" s="13">
        <f t="shared" si="18"/>
        <v>18214.586019340833</v>
      </c>
      <c r="K61" s="16"/>
      <c r="L61" s="16"/>
      <c r="Q61" s="10" t="s">
        <v>21</v>
      </c>
      <c r="R61" s="13">
        <f t="shared" si="10"/>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ref="B62:J62" si="19">B14*(1+B$19+B$21)</f>
        <v>5921.7888682027651</v>
      </c>
      <c r="C62" s="13">
        <f t="shared" si="19"/>
        <v>14841.672232289988</v>
      </c>
      <c r="D62" s="13">
        <f t="shared" si="19"/>
        <v>50625.49201185102</v>
      </c>
      <c r="E62" s="13">
        <f t="shared" si="19"/>
        <v>23144.325892857145</v>
      </c>
      <c r="F62" s="13">
        <f t="shared" si="19"/>
        <v>5994.4591316591886</v>
      </c>
      <c r="G62" s="13">
        <f t="shared" si="19"/>
        <v>24259.684149700599</v>
      </c>
      <c r="H62" s="13">
        <f t="shared" si="19"/>
        <v>10371.720525749424</v>
      </c>
      <c r="I62" s="13">
        <f t="shared" si="19"/>
        <v>4964.4536746987951</v>
      </c>
      <c r="J62" s="13">
        <f t="shared" si="19"/>
        <v>18214.586019340833</v>
      </c>
      <c r="K62" s="16"/>
      <c r="L62" s="16"/>
      <c r="Q62" s="10" t="s">
        <v>22</v>
      </c>
      <c r="R62" s="13">
        <f t="shared" si="10"/>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ref="B63:J63" si="20">B15*(1+B$19+B$21)</f>
        <v>5464.6007800440793</v>
      </c>
      <c r="C63" s="13">
        <f t="shared" si="20"/>
        <v>13789.016757132385</v>
      </c>
      <c r="D63" s="13">
        <f t="shared" si="20"/>
        <v>45960.867439334084</v>
      </c>
      <c r="E63" s="13">
        <f t="shared" si="20"/>
        <v>21139.223214285714</v>
      </c>
      <c r="F63" s="13">
        <f t="shared" si="20"/>
        <v>5549.7392017712627</v>
      </c>
      <c r="G63" s="13">
        <f t="shared" si="20"/>
        <v>21615.684413173651</v>
      </c>
      <c r="H63" s="13">
        <f t="shared" si="20"/>
        <v>9155.4828811683328</v>
      </c>
      <c r="I63" s="13">
        <f t="shared" si="20"/>
        <v>4434.4793172690761</v>
      </c>
      <c r="J63" s="13">
        <f t="shared" si="20"/>
        <v>15489.306927175843</v>
      </c>
      <c r="K63" s="16"/>
      <c r="L63" s="16"/>
      <c r="Q63" s="10" t="s">
        <v>23</v>
      </c>
      <c r="R63" s="13">
        <f t="shared" si="10"/>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29" x14ac:dyDescent="0.3">
      <c r="A65" s="1" t="s">
        <v>56</v>
      </c>
      <c r="K65" s="28" t="s">
        <v>38</v>
      </c>
      <c r="Q65" s="1" t="s">
        <v>56</v>
      </c>
      <c r="AA65" s="28" t="s">
        <v>38</v>
      </c>
    </row>
    <row r="66" spans="1:29" x14ac:dyDescent="0.3">
      <c r="A66" s="10" t="s">
        <v>12</v>
      </c>
      <c r="B66" s="13">
        <f t="shared" ref="B66:J77" si="21">B52-B38</f>
        <v>4802.8811787617715</v>
      </c>
      <c r="C66" s="13">
        <f t="shared" si="21"/>
        <v>11579.839828963164</v>
      </c>
      <c r="D66" s="13">
        <f t="shared" si="21"/>
        <v>40837.662100733636</v>
      </c>
      <c r="E66" s="13">
        <f t="shared" si="21"/>
        <v>18821.767857142859</v>
      </c>
      <c r="F66" s="13">
        <f t="shared" si="21"/>
        <v>4702.9437188339807</v>
      </c>
      <c r="G66" s="13">
        <f t="shared" si="21"/>
        <v>17856.863892215566</v>
      </c>
      <c r="H66" s="13">
        <f t="shared" si="21"/>
        <v>7477.4974459646428</v>
      </c>
      <c r="I66" s="13">
        <f t="shared" si="21"/>
        <v>3742.2679116465865</v>
      </c>
      <c r="J66" s="30">
        <f t="shared" si="21"/>
        <v>12677.667700809157</v>
      </c>
      <c r="K66" s="29">
        <f>SUM($B66:$J66)</f>
        <v>122499.39163507137</v>
      </c>
      <c r="L66" s="16"/>
      <c r="Q66" s="10" t="s">
        <v>12</v>
      </c>
      <c r="R66" s="13">
        <f>R52-R38</f>
        <v>4802.8811787617715</v>
      </c>
      <c r="S66" s="13">
        <f t="shared" ref="S66:Z66" si="22">S52-S38</f>
        <v>11581.410133682746</v>
      </c>
      <c r="T66" s="13">
        <f t="shared" si="22"/>
        <v>40837.662100733636</v>
      </c>
      <c r="U66" s="13">
        <f t="shared" si="22"/>
        <v>18821.767857142859</v>
      </c>
      <c r="V66" s="13">
        <f>V52-V38</f>
        <v>4702.9437188339807</v>
      </c>
      <c r="W66" s="13">
        <f>W52-W38</f>
        <v>17856.863892215566</v>
      </c>
      <c r="X66" s="13">
        <f t="shared" si="22"/>
        <v>7477.4974459646428</v>
      </c>
      <c r="Y66" s="13">
        <f t="shared" si="22"/>
        <v>3742.2679116465865</v>
      </c>
      <c r="Z66" s="30">
        <f t="shared" si="22"/>
        <v>12677.667700809157</v>
      </c>
      <c r="AA66" s="29">
        <f>SUM($R66:$Z66)</f>
        <v>122500.96193979096</v>
      </c>
      <c r="AB66" s="16"/>
    </row>
    <row r="67" spans="1:29" x14ac:dyDescent="0.3">
      <c r="A67" s="10" t="s">
        <v>13</v>
      </c>
      <c r="B67" s="13">
        <f t="shared" si="21"/>
        <v>4345.6930906030857</v>
      </c>
      <c r="C67" s="13">
        <f t="shared" si="21"/>
        <v>10790.694713177551</v>
      </c>
      <c r="D67" s="13">
        <f t="shared" si="21"/>
        <v>39525.567375846498</v>
      </c>
      <c r="E67" s="13">
        <f t="shared" si="21"/>
        <v>19013.209821428576</v>
      </c>
      <c r="F67" s="13">
        <f t="shared" si="21"/>
        <v>4471.4456731388964</v>
      </c>
      <c r="G67" s="13">
        <f t="shared" si="21"/>
        <v>18379.744437125744</v>
      </c>
      <c r="H67" s="13">
        <f t="shared" si="21"/>
        <v>7529.8087425057656</v>
      </c>
      <c r="I67" s="13">
        <f t="shared" si="21"/>
        <v>3763.8995180722891</v>
      </c>
      <c r="J67" s="30">
        <f t="shared" si="21"/>
        <v>12873.828577067297</v>
      </c>
      <c r="K67" s="29">
        <f t="shared" ref="K67:K77" si="23">SUM($B67:$J67)</f>
        <v>120693.89194896568</v>
      </c>
      <c r="L67" s="16"/>
      <c r="Q67" s="10" t="s">
        <v>13</v>
      </c>
      <c r="R67" s="13">
        <f t="shared" ref="R67:Z77" si="24">R53-R39</f>
        <v>4345.6930906030857</v>
      </c>
      <c r="S67" s="13">
        <f t="shared" si="24"/>
        <v>10791.643538945902</v>
      </c>
      <c r="T67" s="13">
        <f t="shared" si="24"/>
        <v>39525.567375846498</v>
      </c>
      <c r="U67" s="13">
        <f t="shared" si="24"/>
        <v>19013.209821428576</v>
      </c>
      <c r="V67" s="13">
        <f t="shared" si="24"/>
        <v>4471.4456731388964</v>
      </c>
      <c r="W67" s="13">
        <f>W53-W39</f>
        <v>18379.744437125744</v>
      </c>
      <c r="X67" s="13">
        <f t="shared" si="24"/>
        <v>7529.8087425057656</v>
      </c>
      <c r="Y67" s="13">
        <f t="shared" si="24"/>
        <v>3763.8995180722891</v>
      </c>
      <c r="Z67" s="30">
        <f t="shared" si="24"/>
        <v>12873.828577067297</v>
      </c>
      <c r="AA67" s="29">
        <f t="shared" ref="AA67:AA75" si="25">SUM($R67:$Z67)</f>
        <v>120694.84077473404</v>
      </c>
      <c r="AB67" s="16"/>
    </row>
    <row r="68" spans="1:29" x14ac:dyDescent="0.3">
      <c r="A68" s="10" t="s">
        <v>14</v>
      </c>
      <c r="B68" s="13">
        <f t="shared" si="21"/>
        <v>4368.5524950110203</v>
      </c>
      <c r="C68" s="13">
        <f t="shared" si="21"/>
        <v>11634.74675145203</v>
      </c>
      <c r="D68" s="13">
        <f t="shared" si="21"/>
        <v>43680.905282167041</v>
      </c>
      <c r="E68" s="13">
        <f t="shared" si="21"/>
        <v>20494.366071428572</v>
      </c>
      <c r="F68" s="13">
        <f t="shared" si="21"/>
        <v>4910.0735491927408</v>
      </c>
      <c r="G68" s="13">
        <f t="shared" si="21"/>
        <v>21063.206856287423</v>
      </c>
      <c r="H68" s="13">
        <f t="shared" si="21"/>
        <v>8264.1788670253663</v>
      </c>
      <c r="I68" s="13">
        <f t="shared" si="21"/>
        <v>4293.8738755020076</v>
      </c>
      <c r="J68" s="30">
        <f t="shared" si="21"/>
        <v>14641.743895796328</v>
      </c>
      <c r="K68" s="29">
        <f t="shared" si="23"/>
        <v>133351.64764386253</v>
      </c>
      <c r="L68" s="16"/>
      <c r="Q68" s="10" t="s">
        <v>14</v>
      </c>
      <c r="R68" s="13">
        <f t="shared" si="24"/>
        <v>4368.5524950110203</v>
      </c>
      <c r="S68" s="13">
        <f t="shared" si="24"/>
        <v>11635.307853936374</v>
      </c>
      <c r="T68" s="13">
        <f t="shared" si="24"/>
        <v>43680.905282167041</v>
      </c>
      <c r="U68" s="13">
        <f t="shared" si="24"/>
        <v>20494.366071428572</v>
      </c>
      <c r="V68" s="13">
        <f t="shared" si="24"/>
        <v>4910.0735491927408</v>
      </c>
      <c r="W68" s="13">
        <f>W54-W40</f>
        <v>21063.206856287423</v>
      </c>
      <c r="X68" s="13">
        <f t="shared" si="24"/>
        <v>8264.1788670253663</v>
      </c>
      <c r="Y68" s="13">
        <f t="shared" si="24"/>
        <v>4293.8738755020076</v>
      </c>
      <c r="Z68" s="30">
        <f t="shared" si="24"/>
        <v>14641.743895796328</v>
      </c>
      <c r="AA68" s="29">
        <f t="shared" si="25"/>
        <v>133352.20874634688</v>
      </c>
      <c r="AB68" s="16"/>
    </row>
    <row r="69" spans="1:29" x14ac:dyDescent="0.3">
      <c r="A69" s="10" t="s">
        <v>15</v>
      </c>
      <c r="B69" s="13">
        <f t="shared" si="21"/>
        <v>4932.0619369138758</v>
      </c>
      <c r="C69" s="13">
        <f t="shared" si="21"/>
        <v>13840.481467985439</v>
      </c>
      <c r="D69" s="13">
        <f t="shared" si="21"/>
        <v>56393.341189334082</v>
      </c>
      <c r="E69" s="13">
        <f t="shared" si="21"/>
        <v>24827</v>
      </c>
      <c r="F69" s="13">
        <f t="shared" si="21"/>
        <v>6055.3796700000003</v>
      </c>
      <c r="G69" s="13">
        <f t="shared" si="21"/>
        <v>26361.071999999996</v>
      </c>
      <c r="H69" s="13">
        <f t="shared" si="21"/>
        <v>10470.307200000001</v>
      </c>
      <c r="I69" s="13">
        <f t="shared" si="21"/>
        <v>5386.2699999999995</v>
      </c>
      <c r="J69" s="30">
        <f t="shared" si="21"/>
        <v>18753.719999999998</v>
      </c>
      <c r="K69" s="29">
        <f t="shared" si="23"/>
        <v>167019.6334642334</v>
      </c>
      <c r="L69" s="16"/>
      <c r="Q69" s="10" t="s">
        <v>15</v>
      </c>
      <c r="R69" s="13">
        <f t="shared" si="24"/>
        <v>4932.0619369138758</v>
      </c>
      <c r="S69" s="13">
        <f t="shared" si="24"/>
        <v>13841.029858283588</v>
      </c>
      <c r="T69" s="13">
        <f t="shared" si="24"/>
        <v>56393.341189334082</v>
      </c>
      <c r="U69" s="13">
        <f t="shared" si="24"/>
        <v>24827</v>
      </c>
      <c r="V69" s="13">
        <f t="shared" si="24"/>
        <v>6055.3796700000003</v>
      </c>
      <c r="W69" s="13">
        <f t="shared" si="24"/>
        <v>26361.071999999996</v>
      </c>
      <c r="X69" s="13">
        <f t="shared" si="24"/>
        <v>10470.307200000001</v>
      </c>
      <c r="Y69" s="13">
        <f t="shared" si="24"/>
        <v>5386.2699999999995</v>
      </c>
      <c r="Z69" s="30">
        <f t="shared" si="24"/>
        <v>18753.719999999998</v>
      </c>
      <c r="AA69" s="29">
        <f t="shared" si="25"/>
        <v>167020.18185453152</v>
      </c>
      <c r="AB69" s="16"/>
    </row>
    <row r="70" spans="1:29" x14ac:dyDescent="0.3">
      <c r="A70" s="10" t="s">
        <v>16</v>
      </c>
      <c r="B70" s="13">
        <f t="shared" si="21"/>
        <v>5039.3593000000001</v>
      </c>
      <c r="C70" s="13">
        <f t="shared" si="21"/>
        <v>14146.437135281118</v>
      </c>
      <c r="D70" s="13">
        <f t="shared" si="21"/>
        <v>56391.75</v>
      </c>
      <c r="E70" s="13">
        <f t="shared" si="21"/>
        <v>24827</v>
      </c>
      <c r="F70" s="13">
        <f t="shared" si="21"/>
        <v>6055.3796700000003</v>
      </c>
      <c r="G70" s="13">
        <f t="shared" si="21"/>
        <v>26361.071999999996</v>
      </c>
      <c r="H70" s="13">
        <f t="shared" si="21"/>
        <v>10470.307200000001</v>
      </c>
      <c r="I70" s="13">
        <f t="shared" si="21"/>
        <v>5386.2699999999995</v>
      </c>
      <c r="J70" s="30">
        <f t="shared" si="21"/>
        <v>18753.719999999998</v>
      </c>
      <c r="K70" s="29">
        <f t="shared" si="23"/>
        <v>167431.29530528109</v>
      </c>
      <c r="L70" s="16"/>
      <c r="Q70" s="10" t="s">
        <v>16</v>
      </c>
      <c r="R70" s="13">
        <f t="shared" si="24"/>
        <v>5039.3593000000001</v>
      </c>
      <c r="S70" s="13">
        <f t="shared" si="24"/>
        <v>14147.024100000001</v>
      </c>
      <c r="T70" s="13">
        <f t="shared" si="24"/>
        <v>56391.75</v>
      </c>
      <c r="U70" s="13">
        <f t="shared" si="24"/>
        <v>24827</v>
      </c>
      <c r="V70" s="13">
        <f>V56-V42</f>
        <v>6055.3796700000003</v>
      </c>
      <c r="W70" s="13">
        <f t="shared" si="24"/>
        <v>26361.071999999996</v>
      </c>
      <c r="X70" s="13">
        <f t="shared" si="24"/>
        <v>10470.307200000001</v>
      </c>
      <c r="Y70" s="13">
        <f t="shared" si="24"/>
        <v>5386.2699999999995</v>
      </c>
      <c r="Z70" s="30">
        <f t="shared" si="24"/>
        <v>18753.719999999998</v>
      </c>
      <c r="AA70" s="29">
        <f t="shared" si="25"/>
        <v>167431.88226999997</v>
      </c>
      <c r="AB70" s="16"/>
    </row>
    <row r="71" spans="1:29" x14ac:dyDescent="0.3">
      <c r="A71" s="10" t="s">
        <v>17</v>
      </c>
      <c r="B71" s="13">
        <f t="shared" si="21"/>
        <v>4739.1678010287078</v>
      </c>
      <c r="C71" s="13">
        <f t="shared" si="21"/>
        <v>12661.190564701363</v>
      </c>
      <c r="D71" s="13">
        <f t="shared" si="21"/>
        <v>48256.105014108347</v>
      </c>
      <c r="E71" s="13">
        <f t="shared" si="21"/>
        <v>22751.366071428576</v>
      </c>
      <c r="F71" s="13">
        <f>F57-F43</f>
        <v>5385.2537482510716</v>
      </c>
      <c r="G71" s="13">
        <f t="shared" si="21"/>
        <v>22750.236538922156</v>
      </c>
      <c r="H71" s="13">
        <f t="shared" si="21"/>
        <v>9156.488867640277</v>
      </c>
      <c r="I71" s="13">
        <f t="shared" si="21"/>
        <v>4704.8743975903617</v>
      </c>
      <c r="J71" s="30">
        <f t="shared" si="21"/>
        <v>16167.850838760607</v>
      </c>
      <c r="K71" s="29">
        <f t="shared" si="23"/>
        <v>146572.53384243147</v>
      </c>
      <c r="L71" s="16"/>
      <c r="Q71" s="10" t="s">
        <v>17</v>
      </c>
      <c r="R71" s="13">
        <f t="shared" si="24"/>
        <v>4739.1678010287078</v>
      </c>
      <c r="S71" s="13">
        <f t="shared" si="24"/>
        <v>12662.019787154044</v>
      </c>
      <c r="T71" s="13">
        <f t="shared" si="24"/>
        <v>48256.105014108347</v>
      </c>
      <c r="U71" s="13">
        <f t="shared" si="24"/>
        <v>22751.366071428576</v>
      </c>
      <c r="V71" s="13">
        <f t="shared" si="24"/>
        <v>5385.2537482510716</v>
      </c>
      <c r="W71" s="13">
        <f t="shared" si="24"/>
        <v>22750.236538922156</v>
      </c>
      <c r="X71" s="13">
        <f t="shared" si="24"/>
        <v>9156.488867640277</v>
      </c>
      <c r="Y71" s="13">
        <f t="shared" si="24"/>
        <v>4704.8743975903617</v>
      </c>
      <c r="Z71" s="30">
        <f t="shared" si="24"/>
        <v>16167.850838760607</v>
      </c>
      <c r="AA71" s="29">
        <f t="shared" si="25"/>
        <v>146573.36306488415</v>
      </c>
      <c r="AB71" s="16"/>
    </row>
    <row r="72" spans="1:29" x14ac:dyDescent="0.3">
      <c r="A72" s="10" t="s">
        <v>18</v>
      </c>
      <c r="B72" s="13">
        <f t="shared" si="21"/>
        <v>5248.0380014425964</v>
      </c>
      <c r="C72" s="13">
        <f t="shared" si="21"/>
        <v>11595.65569135803</v>
      </c>
      <c r="D72" s="13">
        <f t="shared" si="21"/>
        <v>40084.499149266368</v>
      </c>
      <c r="E72" s="13">
        <f t="shared" si="21"/>
        <v>19819.281250000004</v>
      </c>
      <c r="F72" s="13">
        <f t="shared" si="21"/>
        <v>4550.6423729819517</v>
      </c>
      <c r="G72" s="13">
        <f t="shared" si="21"/>
        <v>18823.699616766466</v>
      </c>
      <c r="H72" s="13">
        <f t="shared" si="21"/>
        <v>7840.6585623366645</v>
      </c>
      <c r="I72" s="13">
        <f t="shared" si="21"/>
        <v>3882.8733534136545</v>
      </c>
      <c r="J72" s="30">
        <f t="shared" si="21"/>
        <v>13778.142553779357</v>
      </c>
      <c r="K72" s="29">
        <f t="shared" si="23"/>
        <v>125623.49055134509</v>
      </c>
      <c r="L72" s="16"/>
      <c r="Q72" s="10" t="s">
        <v>18</v>
      </c>
      <c r="R72" s="13">
        <f t="shared" si="24"/>
        <v>5248.0380014425964</v>
      </c>
      <c r="S72" s="13">
        <f t="shared" si="24"/>
        <v>11596.809482326638</v>
      </c>
      <c r="T72" s="13">
        <f t="shared" si="24"/>
        <v>40084.499149266368</v>
      </c>
      <c r="U72" s="13">
        <f t="shared" si="24"/>
        <v>19819.281250000004</v>
      </c>
      <c r="V72" s="13">
        <f t="shared" si="24"/>
        <v>4550.6423729819517</v>
      </c>
      <c r="W72" s="13">
        <f t="shared" si="24"/>
        <v>18823.699616766466</v>
      </c>
      <c r="X72" s="13">
        <f t="shared" si="24"/>
        <v>7840.6585623366645</v>
      </c>
      <c r="Y72" s="13">
        <f t="shared" si="24"/>
        <v>3882.8733534136545</v>
      </c>
      <c r="Z72" s="30">
        <f t="shared" si="24"/>
        <v>13778.142553779357</v>
      </c>
      <c r="AA72" s="29">
        <f t="shared" si="25"/>
        <v>125624.6443423137</v>
      </c>
      <c r="AB72" s="16"/>
    </row>
    <row r="73" spans="1:29" x14ac:dyDescent="0.3">
      <c r="A73" s="10" t="s">
        <v>19</v>
      </c>
      <c r="B73" s="13">
        <f t="shared" si="21"/>
        <v>5463.397653496294</v>
      </c>
      <c r="C73" s="13">
        <f t="shared" si="21"/>
        <v>12932.743559093953</v>
      </c>
      <c r="D73" s="13">
        <f t="shared" si="21"/>
        <v>42607.913274548526</v>
      </c>
      <c r="E73" s="13">
        <f t="shared" si="21"/>
        <v>19597.611607142859</v>
      </c>
      <c r="F73" s="13">
        <f t="shared" si="21"/>
        <v>5019.7305182062009</v>
      </c>
      <c r="G73" s="13">
        <f t="shared" si="21"/>
        <v>19573.490586826345</v>
      </c>
      <c r="H73" s="13">
        <f t="shared" si="21"/>
        <v>8391.9391489623376</v>
      </c>
      <c r="I73" s="13">
        <f t="shared" si="21"/>
        <v>4001.8471887550199</v>
      </c>
      <c r="J73" s="30">
        <f t="shared" si="21"/>
        <v>14056.962415630551</v>
      </c>
      <c r="K73" s="29">
        <f t="shared" si="23"/>
        <v>131645.63595266209</v>
      </c>
      <c r="L73" s="16"/>
      <c r="Q73" s="10" t="s">
        <v>19</v>
      </c>
      <c r="R73" s="13">
        <f t="shared" si="24"/>
        <v>5463.397653496294</v>
      </c>
      <c r="S73" s="13">
        <f t="shared" si="24"/>
        <v>12934.352907396278</v>
      </c>
      <c r="T73" s="13">
        <f t="shared" si="24"/>
        <v>42607.913274548526</v>
      </c>
      <c r="U73" s="13">
        <f t="shared" si="24"/>
        <v>19597.611607142859</v>
      </c>
      <c r="V73" s="13">
        <f t="shared" si="24"/>
        <v>5019.7305182062009</v>
      </c>
      <c r="W73" s="13">
        <f t="shared" si="24"/>
        <v>19573.490586826345</v>
      </c>
      <c r="X73" s="13">
        <f t="shared" si="24"/>
        <v>8391.9391489623376</v>
      </c>
      <c r="Y73" s="13">
        <f t="shared" si="24"/>
        <v>4001.8471887550199</v>
      </c>
      <c r="Z73" s="30">
        <f t="shared" si="24"/>
        <v>14056.962415630551</v>
      </c>
      <c r="AA73" s="29">
        <f t="shared" si="25"/>
        <v>131647.24530096439</v>
      </c>
      <c r="AB73" s="16"/>
    </row>
    <row r="74" spans="1:29" x14ac:dyDescent="0.3">
      <c r="A74" s="10" t="s">
        <v>20</v>
      </c>
      <c r="B74" s="13">
        <f t="shared" si="21"/>
        <v>5884.491945221399</v>
      </c>
      <c r="C74" s="13">
        <f t="shared" si="21"/>
        <v>14422.588420193357</v>
      </c>
      <c r="D74" s="13">
        <f t="shared" si="21"/>
        <v>47221.513709085775</v>
      </c>
      <c r="E74" s="13">
        <f t="shared" si="21"/>
        <v>22066.205357142859</v>
      </c>
      <c r="F74" s="13">
        <f t="shared" si="21"/>
        <v>5695.9484937892112</v>
      </c>
      <c r="G74" s="13">
        <f t="shared" si="21"/>
        <v>23519.758850299397</v>
      </c>
      <c r="H74" s="13">
        <f t="shared" si="21"/>
        <v>10129.27778601076</v>
      </c>
      <c r="I74" s="13">
        <f t="shared" si="21"/>
        <v>4964.4536746987951</v>
      </c>
      <c r="J74" s="30">
        <f t="shared" si="21"/>
        <v>17978.946224590487</v>
      </c>
      <c r="K74" s="29">
        <f t="shared" si="23"/>
        <v>151883.18446103204</v>
      </c>
      <c r="L74" s="16"/>
      <c r="Q74" s="10" t="s">
        <v>20</v>
      </c>
      <c r="R74" s="13">
        <f t="shared" si="24"/>
        <v>5884.491945221399</v>
      </c>
      <c r="S74" s="13">
        <f t="shared" si="24"/>
        <v>14424.78986543029</v>
      </c>
      <c r="T74" s="13">
        <f t="shared" si="24"/>
        <v>47221.513709085775</v>
      </c>
      <c r="U74" s="13">
        <f t="shared" si="24"/>
        <v>22066.205357142859</v>
      </c>
      <c r="V74" s="13">
        <f t="shared" si="24"/>
        <v>5695.9484937892112</v>
      </c>
      <c r="W74" s="13">
        <f t="shared" si="24"/>
        <v>23519.758850299397</v>
      </c>
      <c r="X74" s="13">
        <f t="shared" si="24"/>
        <v>10129.27778601076</v>
      </c>
      <c r="Y74" s="13">
        <f t="shared" si="24"/>
        <v>4964.4536746987951</v>
      </c>
      <c r="Z74" s="30">
        <f t="shared" si="24"/>
        <v>17978.946224590487</v>
      </c>
      <c r="AA74" s="29">
        <f t="shared" si="25"/>
        <v>151885.38590626896</v>
      </c>
      <c r="AB74" s="16"/>
    </row>
    <row r="75" spans="1:29" x14ac:dyDescent="0.3">
      <c r="A75" s="10" t="s">
        <v>21</v>
      </c>
      <c r="B75" s="13">
        <f t="shared" si="21"/>
        <v>6004.8046000000004</v>
      </c>
      <c r="C75" s="13">
        <f t="shared" si="21"/>
        <v>15003.058388844853</v>
      </c>
      <c r="D75" s="13">
        <f t="shared" si="21"/>
        <v>50625.810249717826</v>
      </c>
      <c r="E75" s="13">
        <f t="shared" si="21"/>
        <v>23144.325892857145</v>
      </c>
      <c r="F75" s="13">
        <f t="shared" si="21"/>
        <v>5994.4591316591886</v>
      </c>
      <c r="G75" s="13">
        <f t="shared" si="21"/>
        <v>24259.684149700599</v>
      </c>
      <c r="H75" s="13">
        <f t="shared" si="21"/>
        <v>10371.720525749424</v>
      </c>
      <c r="I75" s="13">
        <f t="shared" si="21"/>
        <v>4964.4536746987951</v>
      </c>
      <c r="J75" s="30">
        <f t="shared" si="21"/>
        <v>18214.586019340833</v>
      </c>
      <c r="K75" s="29">
        <f t="shared" si="23"/>
        <v>158582.90263256867</v>
      </c>
      <c r="L75" s="16"/>
      <c r="Q75" s="10" t="s">
        <v>21</v>
      </c>
      <c r="R75" s="13">
        <f t="shared" si="24"/>
        <v>6004.8046000000004</v>
      </c>
      <c r="S75" s="13">
        <f t="shared" si="24"/>
        <v>15005.565300000002</v>
      </c>
      <c r="T75" s="13">
        <f t="shared" si="24"/>
        <v>50625.810249717826</v>
      </c>
      <c r="U75" s="13">
        <f t="shared" si="24"/>
        <v>23144.325892857145</v>
      </c>
      <c r="V75" s="13">
        <f t="shared" si="24"/>
        <v>5994.4591316591886</v>
      </c>
      <c r="W75" s="13">
        <f t="shared" si="24"/>
        <v>24259.684149700599</v>
      </c>
      <c r="X75" s="13">
        <f t="shared" si="24"/>
        <v>10371.720525749424</v>
      </c>
      <c r="Y75" s="13">
        <f t="shared" si="24"/>
        <v>4964.4536746987951</v>
      </c>
      <c r="Z75" s="30">
        <f t="shared" si="24"/>
        <v>18214.586019340833</v>
      </c>
      <c r="AA75" s="29">
        <f t="shared" si="25"/>
        <v>158585.40954372383</v>
      </c>
      <c r="AB75" s="16"/>
    </row>
    <row r="76" spans="1:29" x14ac:dyDescent="0.3">
      <c r="A76" s="10" t="s">
        <v>22</v>
      </c>
      <c r="B76" s="13">
        <f t="shared" si="21"/>
        <v>5921.7888682027651</v>
      </c>
      <c r="C76" s="13">
        <f t="shared" si="21"/>
        <v>14839.054011796909</v>
      </c>
      <c r="D76" s="13">
        <f t="shared" si="21"/>
        <v>50625.49201185102</v>
      </c>
      <c r="E76" s="13">
        <f t="shared" si="21"/>
        <v>23144.325892857145</v>
      </c>
      <c r="F76" s="13">
        <f t="shared" si="21"/>
        <v>5994.4591316591886</v>
      </c>
      <c r="G76" s="13">
        <f t="shared" si="21"/>
        <v>24259.684149700599</v>
      </c>
      <c r="H76" s="13">
        <f t="shared" si="21"/>
        <v>10371.720525749424</v>
      </c>
      <c r="I76" s="13">
        <f t="shared" si="21"/>
        <v>4964.4536746987951</v>
      </c>
      <c r="J76" s="30">
        <f t="shared" si="21"/>
        <v>18214.586019340833</v>
      </c>
      <c r="K76" s="29">
        <f t="shared" si="23"/>
        <v>158335.5642858567</v>
      </c>
      <c r="L76" s="16"/>
      <c r="Q76" s="10" t="s">
        <v>22</v>
      </c>
      <c r="R76" s="13">
        <f t="shared" si="24"/>
        <v>5921.7888682027651</v>
      </c>
      <c r="S76" s="13">
        <f t="shared" si="24"/>
        <v>14841.672232289988</v>
      </c>
      <c r="T76" s="13">
        <f t="shared" si="24"/>
        <v>50625.49201185102</v>
      </c>
      <c r="U76" s="13">
        <f t="shared" si="24"/>
        <v>23144.325892857145</v>
      </c>
      <c r="V76" s="13">
        <f t="shared" si="24"/>
        <v>5994.4591316591886</v>
      </c>
      <c r="W76" s="13">
        <f t="shared" si="24"/>
        <v>24259.684149700599</v>
      </c>
      <c r="X76" s="13">
        <f t="shared" si="24"/>
        <v>10371.720525749424</v>
      </c>
      <c r="Y76" s="13">
        <f t="shared" si="24"/>
        <v>4964.4536746987951</v>
      </c>
      <c r="Z76" s="30">
        <f t="shared" si="24"/>
        <v>18214.586019340833</v>
      </c>
      <c r="AA76" s="29">
        <f>SUM($R76:$Z76)</f>
        <v>158338.18250634978</v>
      </c>
      <c r="AB76" s="16"/>
    </row>
    <row r="77" spans="1:29" x14ac:dyDescent="0.3">
      <c r="A77" s="10" t="s">
        <v>23</v>
      </c>
      <c r="B77" s="13">
        <f t="shared" si="21"/>
        <v>5464.6007800440793</v>
      </c>
      <c r="C77" s="13">
        <f t="shared" si="21"/>
        <v>13787.066653116532</v>
      </c>
      <c r="D77" s="13">
        <f t="shared" si="21"/>
        <v>45960.867439334084</v>
      </c>
      <c r="E77" s="13">
        <f t="shared" si="21"/>
        <v>21139.223214285714</v>
      </c>
      <c r="F77" s="13">
        <f t="shared" si="21"/>
        <v>5549.7392017712627</v>
      </c>
      <c r="G77" s="13">
        <f t="shared" si="21"/>
        <v>21615.684413173651</v>
      </c>
      <c r="H77" s="13">
        <f t="shared" si="21"/>
        <v>9155.4828811683328</v>
      </c>
      <c r="I77" s="13">
        <f t="shared" si="21"/>
        <v>4434.4793172690761</v>
      </c>
      <c r="J77" s="30">
        <f t="shared" si="21"/>
        <v>15489.306927175843</v>
      </c>
      <c r="K77" s="29">
        <f t="shared" si="23"/>
        <v>142596.45082733856</v>
      </c>
      <c r="L77" s="16"/>
      <c r="Q77" s="10" t="s">
        <v>23</v>
      </c>
      <c r="R77" s="13">
        <f t="shared" si="24"/>
        <v>5464.6007800440793</v>
      </c>
      <c r="S77" s="13">
        <f t="shared" si="24"/>
        <v>13789.016757132385</v>
      </c>
      <c r="T77" s="13">
        <f t="shared" si="24"/>
        <v>45960.867439334084</v>
      </c>
      <c r="U77" s="13">
        <f t="shared" si="24"/>
        <v>21139.223214285714</v>
      </c>
      <c r="V77" s="13">
        <f t="shared" si="24"/>
        <v>5549.7392017712627</v>
      </c>
      <c r="W77" s="13">
        <f t="shared" si="24"/>
        <v>21615.684413173651</v>
      </c>
      <c r="X77" s="13">
        <f t="shared" si="24"/>
        <v>9155.4828811683328</v>
      </c>
      <c r="Y77" s="13">
        <f t="shared" si="24"/>
        <v>4434.4793172690761</v>
      </c>
      <c r="Z77" s="30">
        <f t="shared" si="24"/>
        <v>15489.306927175843</v>
      </c>
      <c r="AA77" s="29">
        <f>SUM($R77:$Z77)</f>
        <v>142598.40093135444</v>
      </c>
      <c r="AB77" s="16"/>
    </row>
    <row r="79" spans="1:29" x14ac:dyDescent="0.3">
      <c r="A79" s="23" t="s">
        <v>50</v>
      </c>
      <c r="B79" s="25">
        <f>$B$17-MIN($K$38:$K$49)</f>
        <v>170915.56123160906</v>
      </c>
      <c r="C79" s="24"/>
      <c r="D79" s="24"/>
      <c r="E79" s="24"/>
      <c r="F79" s="24"/>
      <c r="G79" s="24"/>
      <c r="H79" s="24"/>
      <c r="I79" s="24"/>
      <c r="J79" s="24"/>
      <c r="L79" s="16"/>
      <c r="M79" s="16"/>
      <c r="O79" s="20"/>
      <c r="Q79" s="23" t="s">
        <v>50</v>
      </c>
      <c r="R79" s="25">
        <f>$B$17-MIN($AA$38:$AA$49)</f>
        <v>170916.10962190721</v>
      </c>
      <c r="S79" s="24"/>
      <c r="T79" s="24"/>
      <c r="U79" s="24"/>
      <c r="V79" s="24"/>
      <c r="W79" s="24"/>
      <c r="X79" s="24"/>
      <c r="Y79" s="24"/>
      <c r="Z79" s="24"/>
      <c r="AB79" s="16"/>
      <c r="AC79" s="16"/>
    </row>
    <row r="81" spans="1:29" x14ac:dyDescent="0.3">
      <c r="A81" s="1" t="s">
        <v>57</v>
      </c>
      <c r="B81" s="27" t="s">
        <v>38</v>
      </c>
      <c r="Q81" s="1" t="s">
        <v>57</v>
      </c>
      <c r="R81" s="27" t="s">
        <v>38</v>
      </c>
    </row>
    <row r="82" spans="1:29" x14ac:dyDescent="0.3">
      <c r="A82" s="10" t="s">
        <v>12</v>
      </c>
      <c r="B82" s="26">
        <f t="shared" ref="B82:B93" si="26">$B$79-K66</f>
        <v>48416.169596537686</v>
      </c>
      <c r="L82" s="16"/>
      <c r="M82" s="16"/>
      <c r="O82" s="20"/>
      <c r="Q82" s="10" t="s">
        <v>12</v>
      </c>
      <c r="R82" s="26">
        <f>$R$79-AA66</f>
        <v>48415.147682116251</v>
      </c>
      <c r="AB82" s="16"/>
      <c r="AC82" s="16"/>
    </row>
    <row r="83" spans="1:29" x14ac:dyDescent="0.3">
      <c r="A83" s="10" t="s">
        <v>13</v>
      </c>
      <c r="B83" s="13">
        <f t="shared" si="26"/>
        <v>50221.669282643372</v>
      </c>
      <c r="L83" s="16"/>
      <c r="M83" s="16"/>
      <c r="O83" s="20"/>
      <c r="Q83" s="10" t="s">
        <v>13</v>
      </c>
      <c r="R83" s="26">
        <f t="shared" ref="R83:R92" si="27">$R$79-AA67</f>
        <v>50221.268847173167</v>
      </c>
      <c r="AB83" s="16"/>
      <c r="AC83" s="16"/>
    </row>
    <row r="84" spans="1:29" x14ac:dyDescent="0.3">
      <c r="A84" s="10" t="s">
        <v>14</v>
      </c>
      <c r="B84" s="13">
        <f t="shared" si="26"/>
        <v>37563.913587746531</v>
      </c>
      <c r="L84" s="16"/>
      <c r="M84" s="16"/>
      <c r="O84" s="20"/>
      <c r="Q84" s="10" t="s">
        <v>14</v>
      </c>
      <c r="R84" s="26">
        <f t="shared" si="27"/>
        <v>37563.900875560328</v>
      </c>
      <c r="AB84" s="16"/>
      <c r="AC84" s="16"/>
    </row>
    <row r="85" spans="1:29" x14ac:dyDescent="0.3">
      <c r="A85" s="10" t="s">
        <v>15</v>
      </c>
      <c r="B85" s="13">
        <f t="shared" si="26"/>
        <v>3895.9277673756587</v>
      </c>
      <c r="L85" s="16"/>
      <c r="M85" s="16"/>
      <c r="O85" s="20"/>
      <c r="Q85" s="10" t="s">
        <v>15</v>
      </c>
      <c r="R85" s="26">
        <f>$R$79-AA69</f>
        <v>3895.9277673756878</v>
      </c>
      <c r="AB85" s="16"/>
      <c r="AC85" s="16"/>
    </row>
    <row r="86" spans="1:29" x14ac:dyDescent="0.3">
      <c r="A86" s="10" t="s">
        <v>16</v>
      </c>
      <c r="B86" s="13">
        <f t="shared" si="26"/>
        <v>3484.2659263279638</v>
      </c>
      <c r="L86" s="16"/>
      <c r="M86" s="16"/>
      <c r="O86" s="20"/>
      <c r="Q86" s="10" t="s">
        <v>16</v>
      </c>
      <c r="R86" s="26">
        <f t="shared" si="27"/>
        <v>3484.2273519072332</v>
      </c>
      <c r="AB86" s="16"/>
      <c r="AC86" s="16"/>
    </row>
    <row r="87" spans="1:29" x14ac:dyDescent="0.3">
      <c r="A87" s="10" t="s">
        <v>17</v>
      </c>
      <c r="B87" s="13">
        <f t="shared" si="26"/>
        <v>24343.027389177587</v>
      </c>
      <c r="L87" s="16"/>
      <c r="M87" s="16"/>
      <c r="O87" s="20"/>
      <c r="Q87" s="10" t="s">
        <v>17</v>
      </c>
      <c r="R87" s="26">
        <f t="shared" si="27"/>
        <v>24342.746557023056</v>
      </c>
      <c r="AB87" s="16"/>
      <c r="AC87" s="16"/>
    </row>
    <row r="88" spans="1:29" x14ac:dyDescent="0.3">
      <c r="A88" s="10" t="s">
        <v>18</v>
      </c>
      <c r="B88" s="13">
        <f t="shared" si="26"/>
        <v>45292.070680263962</v>
      </c>
      <c r="L88" s="16"/>
      <c r="M88" s="16"/>
      <c r="O88" s="20"/>
      <c r="Q88" s="10" t="s">
        <v>18</v>
      </c>
      <c r="R88" s="26">
        <f>$R$79-AA72</f>
        <v>45291.465279593511</v>
      </c>
      <c r="AB88" s="16"/>
      <c r="AC88" s="16"/>
    </row>
    <row r="89" spans="1:29" x14ac:dyDescent="0.3">
      <c r="A89" s="10" t="s">
        <v>19</v>
      </c>
      <c r="B89" s="13">
        <f t="shared" si="26"/>
        <v>39269.925278946961</v>
      </c>
      <c r="L89" s="16"/>
      <c r="M89" s="16"/>
      <c r="O89" s="20"/>
      <c r="Q89" s="10" t="s">
        <v>19</v>
      </c>
      <c r="R89" s="26">
        <f t="shared" si="27"/>
        <v>39268.864320942812</v>
      </c>
      <c r="AB89" s="16"/>
      <c r="AC89" s="16"/>
    </row>
    <row r="90" spans="1:29" x14ac:dyDescent="0.3">
      <c r="A90" s="10" t="s">
        <v>20</v>
      </c>
      <c r="B90" s="13">
        <f t="shared" si="26"/>
        <v>19032.376770577015</v>
      </c>
      <c r="L90" s="16"/>
      <c r="M90" s="16"/>
      <c r="O90" s="20"/>
      <c r="Q90" s="10" t="s">
        <v>20</v>
      </c>
      <c r="R90" s="26">
        <f t="shared" si="27"/>
        <v>19030.723715638247</v>
      </c>
      <c r="AB90" s="16"/>
      <c r="AC90" s="16"/>
    </row>
    <row r="91" spans="1:29" x14ac:dyDescent="0.3">
      <c r="A91" s="10" t="s">
        <v>21</v>
      </c>
      <c r="B91" s="13">
        <f t="shared" si="26"/>
        <v>12332.658599040384</v>
      </c>
      <c r="L91" s="16"/>
      <c r="M91" s="16"/>
      <c r="O91" s="20"/>
      <c r="Q91" s="10" t="s">
        <v>21</v>
      </c>
      <c r="R91" s="26">
        <f t="shared" si="27"/>
        <v>12330.700078183378</v>
      </c>
      <c r="AB91" s="16"/>
      <c r="AC91" s="16"/>
    </row>
    <row r="92" spans="1:29" x14ac:dyDescent="0.3">
      <c r="A92" s="10" t="s">
        <v>22</v>
      </c>
      <c r="B92" s="13">
        <f t="shared" si="26"/>
        <v>12579.996945752355</v>
      </c>
      <c r="L92" s="16"/>
      <c r="M92" s="16"/>
      <c r="O92" s="20"/>
      <c r="Q92" s="10" t="s">
        <v>22</v>
      </c>
      <c r="R92" s="26">
        <f t="shared" si="27"/>
        <v>12577.927115557424</v>
      </c>
      <c r="AB92" s="16"/>
      <c r="AC92" s="16"/>
    </row>
    <row r="93" spans="1:29" x14ac:dyDescent="0.3">
      <c r="A93" s="10" t="s">
        <v>23</v>
      </c>
      <c r="B93" s="13">
        <f t="shared" si="26"/>
        <v>28319.110404270497</v>
      </c>
      <c r="L93" s="16"/>
      <c r="M93" s="16"/>
      <c r="O93" s="20"/>
      <c r="Q93" s="10" t="s">
        <v>23</v>
      </c>
      <c r="R93" s="26">
        <f>$R$79-AA77</f>
        <v>28317.708690552769</v>
      </c>
      <c r="AB93" s="16"/>
      <c r="AC93" s="16"/>
    </row>
    <row r="94" spans="1:29" x14ac:dyDescent="0.3">
      <c r="A94" s="15" t="s">
        <v>39</v>
      </c>
      <c r="B94" s="18">
        <f>SUM($B$82:$B$93)/$B$79</f>
        <v>1.9000675531737405</v>
      </c>
      <c r="Q94" s="15" t="s">
        <v>39</v>
      </c>
      <c r="R94" s="18">
        <f>SUM($R$82:$R$93)/$R$79</f>
        <v>1.9000000000000006</v>
      </c>
    </row>
    <row r="96" spans="1:29" x14ac:dyDescent="0.3">
      <c r="A96" s="1" t="s">
        <v>58</v>
      </c>
      <c r="B96" s="51">
        <f>(SUM($B$82:$B$93)-$D$97*$B$79)/(12-$D$97)</f>
        <v>1.1431572874108937</v>
      </c>
      <c r="D96" s="1" t="s">
        <v>41</v>
      </c>
      <c r="Q96" s="1" t="s">
        <v>58</v>
      </c>
      <c r="R96" s="51">
        <f>(SUM($R$82:$R$93)-$T$97*$R$79)/(12-$T$97)</f>
        <v>1.1526269487815329E-11</v>
      </c>
      <c r="T96" s="1" t="s">
        <v>41</v>
      </c>
    </row>
    <row r="97" spans="1:22" x14ac:dyDescent="0.3">
      <c r="A97" s="1" t="s">
        <v>40</v>
      </c>
      <c r="D97" s="36">
        <f>'計算用(太陽光)'!D97</f>
        <v>1.9</v>
      </c>
      <c r="Q97" s="1" t="s">
        <v>40</v>
      </c>
      <c r="T97" s="17">
        <f>D97</f>
        <v>1.9</v>
      </c>
    </row>
    <row r="98" spans="1:22" ht="15.6" thickBot="1" x14ac:dyDescent="0.35"/>
    <row r="99" spans="1:22" ht="15.6" thickBot="1" x14ac:dyDescent="0.35">
      <c r="A99" s="1" t="s">
        <v>59</v>
      </c>
      <c r="B99" s="67">
        <f>(MIN($K$38:$K$49)+$B$96)*1000</f>
        <v>1691.5475855586481</v>
      </c>
      <c r="Q99" s="1" t="s">
        <v>59</v>
      </c>
      <c r="R99" s="67">
        <f>(MIN($AA$38:$AA$49)+$R$96)*1000</f>
        <v>1.1526269487815328E-8</v>
      </c>
      <c r="V99" s="16"/>
    </row>
    <row r="100" spans="1:22" ht="15.6" thickBot="1" x14ac:dyDescent="0.35"/>
    <row r="101" spans="1:22" ht="15.6" thickBot="1" x14ac:dyDescent="0.35">
      <c r="A101" s="1" t="s">
        <v>60</v>
      </c>
      <c r="B101" s="31">
        <f>B99/'入力(風力)'!E15</f>
        <v>0.33830951711172963</v>
      </c>
      <c r="Q101" s="1" t="s">
        <v>60</v>
      </c>
      <c r="R101" s="31" t="e">
        <f>R99/'入力(風力)'!U15</f>
        <v>#DIV/0!</v>
      </c>
      <c r="S101" s="1" t="s">
        <v>94</v>
      </c>
    </row>
  </sheetData>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AE101"/>
  <sheetViews>
    <sheetView topLeftCell="A85" workbookViewId="0">
      <selection activeCell="D21" sqref="D21"/>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5" style="1" bestFit="1" customWidth="1"/>
    <col min="19" max="19" width="9" style="1"/>
    <col min="20" max="20" width="9" style="1" customWidth="1"/>
    <col min="21" max="22" width="9" style="1"/>
    <col min="23" max="23" width="9.5546875" style="1" bestFit="1" customWidth="1"/>
    <col min="24" max="26" width="9" style="1"/>
    <col min="27" max="27" width="17.109375" style="1" bestFit="1" customWidth="1"/>
    <col min="28" max="28" width="10.44140625" style="1" bestFit="1" customWidth="1"/>
    <col min="29" max="16384" width="9" style="1"/>
  </cols>
  <sheetData>
    <row r="1" spans="1:13" x14ac:dyDescent="0.3">
      <c r="J1" s="10" t="s">
        <v>36</v>
      </c>
      <c r="L1" s="8"/>
      <c r="M1" s="9" t="s">
        <v>78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'計算用(太陽光)'!B4</f>
        <v>3984.801442596674</v>
      </c>
      <c r="C4" s="19">
        <f>'計算用(太陽光)'!C4</f>
        <v>10414.000659727313</v>
      </c>
      <c r="D4" s="19">
        <f>'計算用(太陽光)'!D4</f>
        <v>38345.222629796845</v>
      </c>
      <c r="E4" s="19">
        <f>'計算用(太陽光)'!E4</f>
        <v>18498.051948051947</v>
      </c>
      <c r="F4" s="19">
        <f>'計算用(太陽光)'!F4</f>
        <v>3813.3006720457151</v>
      </c>
      <c r="G4" s="19">
        <f>'計算用(太陽光)'!G4</f>
        <v>17842.589820359281</v>
      </c>
      <c r="H4" s="19">
        <f>'計算用(太陽光)'!H4</f>
        <v>7435.8566487317448</v>
      </c>
      <c r="I4" s="19">
        <f>'計算用(太陽光)'!I4</f>
        <v>3411.3654618473897</v>
      </c>
      <c r="J4" s="19">
        <f>'計算用(太陽光)'!J4</f>
        <v>10286.140122360372</v>
      </c>
    </row>
    <row r="5" spans="1:13" x14ac:dyDescent="0.3">
      <c r="A5" s="10" t="s">
        <v>13</v>
      </c>
      <c r="B5" s="19">
        <f>'計算用(太陽光)'!B5</f>
        <v>3605.4866760168302</v>
      </c>
      <c r="C5" s="19">
        <f>'計算用(太陽光)'!C5</f>
        <v>9703.8427649904697</v>
      </c>
      <c r="D5" s="19">
        <f>'計算用(太陽光)'!D5</f>
        <v>37113.208803611735</v>
      </c>
      <c r="E5" s="19">
        <f>'計算用(太陽光)'!E5</f>
        <v>18686.2012987013</v>
      </c>
      <c r="F5" s="19">
        <f>'計算用(太陽光)'!F5</f>
        <v>3625.5944807742608</v>
      </c>
      <c r="G5" s="19">
        <f>'計算用(太陽光)'!G5</f>
        <v>18365.052395209579</v>
      </c>
      <c r="H5" s="19">
        <f>'計算用(太陽光)'!H5</f>
        <v>7487.8766333589547</v>
      </c>
      <c r="I5" s="19">
        <f>'計算用(太陽光)'!I5</f>
        <v>3431.0843373493976</v>
      </c>
      <c r="J5" s="19">
        <f>'計算用(太陽光)'!J5</f>
        <v>10445.297019932899</v>
      </c>
    </row>
    <row r="6" spans="1:13" x14ac:dyDescent="0.3">
      <c r="A6" s="10" t="s">
        <v>14</v>
      </c>
      <c r="B6" s="19">
        <f>'計算用(太陽光)'!B6</f>
        <v>3624.4524143458225</v>
      </c>
      <c r="C6" s="19">
        <f>'計算用(太陽光)'!C6</f>
        <v>10462.465474270635</v>
      </c>
      <c r="D6" s="19">
        <f>'計算用(太陽光)'!D6</f>
        <v>41014.934537246052</v>
      </c>
      <c r="E6" s="19">
        <f>'計算用(太陽光)'!E6</f>
        <v>20141.883116883117</v>
      </c>
      <c r="F6" s="19">
        <f>'計算用(太陽光)'!F6</f>
        <v>3981.2483168675426</v>
      </c>
      <c r="G6" s="19">
        <f>'計算用(太陽光)'!G6</f>
        <v>21046.369760479043</v>
      </c>
      <c r="H6" s="19">
        <f>'計算用(太陽光)'!H6</f>
        <v>8218.1571867794009</v>
      </c>
      <c r="I6" s="19">
        <f>'計算用(太陽光)'!I6</f>
        <v>3914.1967871485945</v>
      </c>
      <c r="J6" s="19">
        <f>'計算用(太陽光)'!J6</f>
        <v>11879.711071640024</v>
      </c>
    </row>
    <row r="7" spans="1:13" x14ac:dyDescent="0.3">
      <c r="A7" s="10" t="s">
        <v>15</v>
      </c>
      <c r="B7" s="19">
        <f>'計算用(太陽光)'!B7</f>
        <v>4091.9787081339714</v>
      </c>
      <c r="C7" s="19">
        <f>'計算用(太陽光)'!C7</f>
        <v>12445.85006589658</v>
      </c>
      <c r="D7" s="19">
        <f>'計算用(太陽光)'!D7</f>
        <v>52951.494074492097</v>
      </c>
      <c r="E7" s="19">
        <f>'計算用(太陽光)'!E7</f>
        <v>24400</v>
      </c>
      <c r="F7" s="19">
        <f>'計算用(太陽光)'!F7</f>
        <v>4909.8999999999996</v>
      </c>
      <c r="G7" s="19">
        <f>'計算用(太陽光)'!G7</f>
        <v>26340</v>
      </c>
      <c r="H7" s="19">
        <f>'計算用(太陽光)'!H7</f>
        <v>10412</v>
      </c>
      <c r="I7" s="19">
        <f>'計算用(太陽光)'!I7</f>
        <v>4910</v>
      </c>
      <c r="J7" s="19">
        <f>'計算用(太陽光)'!J7</f>
        <v>15216</v>
      </c>
    </row>
    <row r="8" spans="1:13" x14ac:dyDescent="0.3">
      <c r="A8" s="10" t="s">
        <v>16</v>
      </c>
      <c r="B8" s="19">
        <f>'計算用(太陽光)'!B8</f>
        <v>4181</v>
      </c>
      <c r="C8" s="19">
        <f>'計算用(太陽光)'!C8</f>
        <v>12721</v>
      </c>
      <c r="D8" s="19">
        <f>'計算用(太陽光)'!D8</f>
        <v>52950</v>
      </c>
      <c r="E8" s="19">
        <f>'計算用(太陽光)'!E8</f>
        <v>24400</v>
      </c>
      <c r="F8" s="19">
        <f>'計算用(太陽光)'!F8</f>
        <v>4909.8999999999996</v>
      </c>
      <c r="G8" s="19">
        <f>'計算用(太陽光)'!G8</f>
        <v>26340</v>
      </c>
      <c r="H8" s="19">
        <f>'計算用(太陽光)'!H8</f>
        <v>10412</v>
      </c>
      <c r="I8" s="19">
        <f>'計算用(太陽光)'!I8</f>
        <v>4910</v>
      </c>
      <c r="J8" s="19">
        <f>'計算用(太陽光)'!J8</f>
        <v>15216</v>
      </c>
    </row>
    <row r="9" spans="1:13" x14ac:dyDescent="0.3">
      <c r="A9" s="10" t="s">
        <v>17</v>
      </c>
      <c r="B9" s="19">
        <f>'計算用(太陽光)'!B9</f>
        <v>3931.9404306220094</v>
      </c>
      <c r="C9" s="19">
        <f>'計算用(太陽光)'!C9</f>
        <v>11385.68454918986</v>
      </c>
      <c r="D9" s="19">
        <f>'計算用(太陽光)'!D9</f>
        <v>45310.896726862302</v>
      </c>
      <c r="E9" s="19">
        <f>'計算用(太陽光)'!E9</f>
        <v>22360.064935064936</v>
      </c>
      <c r="F9" s="19">
        <f>'計算用(太陽光)'!F9</f>
        <v>4366.5399726352643</v>
      </c>
      <c r="G9" s="19">
        <f>'計算用(太陽光)'!G9</f>
        <v>22732.050898203594</v>
      </c>
      <c r="H9" s="19">
        <f>'計算用(太陽光)'!H9</f>
        <v>9105.4980784012296</v>
      </c>
      <c r="I9" s="19">
        <f>'計算用(太陽光)'!I9</f>
        <v>4288.8554216867469</v>
      </c>
      <c r="J9" s="19">
        <f>'計算用(太陽光)'!J9</f>
        <v>13117.931715018749</v>
      </c>
    </row>
    <row r="10" spans="1:13" x14ac:dyDescent="0.3">
      <c r="A10" s="10" t="s">
        <v>18</v>
      </c>
      <c r="B10" s="19">
        <f>'計算用(太陽光)'!B10</f>
        <v>4354.1342416349426</v>
      </c>
      <c r="C10" s="19">
        <f>'計算用(太陽光)'!C10</f>
        <v>10427.847749596833</v>
      </c>
      <c r="D10" s="19">
        <f>'計算用(太陽光)'!D10</f>
        <v>37638.027370203163</v>
      </c>
      <c r="E10" s="19">
        <f>'計算用(太陽光)'!E10</f>
        <v>19478.409090909092</v>
      </c>
      <c r="F10" s="19">
        <f>'計算用(太陽光)'!F10</f>
        <v>3689.809756735548</v>
      </c>
      <c r="G10" s="19">
        <f>'計算用(太陽光)'!G10</f>
        <v>18808.652694610777</v>
      </c>
      <c r="H10" s="19">
        <f>'計算用(太陽光)'!H10</f>
        <v>7796.9953881629517</v>
      </c>
      <c r="I10" s="19">
        <f>'計算用(太陽光)'!I10</f>
        <v>3539.5381526104416</v>
      </c>
      <c r="J10" s="19">
        <f>'計算用(太陽光)'!J10</f>
        <v>11179.020327610026</v>
      </c>
    </row>
    <row r="11" spans="1:13" x14ac:dyDescent="0.3">
      <c r="A11" s="10" t="s">
        <v>19</v>
      </c>
      <c r="B11" s="19">
        <f>'計算用(太陽光)'!B11</f>
        <v>4532.8114606291329</v>
      </c>
      <c r="C11" s="19">
        <f>'計算用(太陽光)'!C11</f>
        <v>11630.56641254948</v>
      </c>
      <c r="D11" s="19">
        <f>'計算用(太陽光)'!D11</f>
        <v>40007.430304740403</v>
      </c>
      <c r="E11" s="19">
        <f>'計算用(太陽光)'!E11</f>
        <v>19260.551948051947</v>
      </c>
      <c r="F11" s="19">
        <f>'計算用(太陽光)'!F11</f>
        <v>4070.1617758908628</v>
      </c>
      <c r="G11" s="19">
        <f>'計算用(太陽光)'!G11</f>
        <v>19557.844311377245</v>
      </c>
      <c r="H11" s="19">
        <f>'計算用(太陽光)'!H11</f>
        <v>8345.2059953881635</v>
      </c>
      <c r="I11" s="19">
        <f>'計算用(太陽光)'!I11</f>
        <v>3647.9919678714859</v>
      </c>
      <c r="J11" s="19">
        <f>'計算用(太陽光)'!J11</f>
        <v>11405.243339253997</v>
      </c>
    </row>
    <row r="12" spans="1:13" x14ac:dyDescent="0.3">
      <c r="A12" s="10" t="s">
        <v>20</v>
      </c>
      <c r="B12" s="19">
        <f>'計算用(太陽光)'!B12</f>
        <v>4882.180324584252</v>
      </c>
      <c r="C12" s="19">
        <f>'計算用(太陽光)'!C12</f>
        <v>12970.766896349509</v>
      </c>
      <c r="D12" s="19">
        <f>'計算用(太陽光)'!D12</f>
        <v>44339.449492099324</v>
      </c>
      <c r="E12" s="19">
        <f>'計算用(太陽光)'!E12</f>
        <v>21686.688311688311</v>
      </c>
      <c r="F12" s="19">
        <f>'計算用(太陽光)'!F12</f>
        <v>4618.4614398680051</v>
      </c>
      <c r="G12" s="19">
        <f>'計算用(太陽光)'!G12</f>
        <v>23500.958083832335</v>
      </c>
      <c r="H12" s="19">
        <f>'計算用(太陽光)'!H12</f>
        <v>10072.869715603381</v>
      </c>
      <c r="I12" s="19">
        <f>'計算用(太陽光)'!I12</f>
        <v>4525.4819277108436</v>
      </c>
      <c r="J12" s="19">
        <f>'計算用(太陽光)'!J12</f>
        <v>14587.380303927373</v>
      </c>
    </row>
    <row r="13" spans="1:13" x14ac:dyDescent="0.3">
      <c r="A13" s="10" t="s">
        <v>21</v>
      </c>
      <c r="B13" s="19">
        <f>'計算用(太陽光)'!B13</f>
        <v>4982</v>
      </c>
      <c r="C13" s="19">
        <f>'計算用(太陽光)'!C13</f>
        <v>13493</v>
      </c>
      <c r="D13" s="19">
        <f>'計算用(太陽光)'!D13</f>
        <v>47535.972065462753</v>
      </c>
      <c r="E13" s="19">
        <f>'計算用(太陽光)'!E13</f>
        <v>22746.266233766233</v>
      </c>
      <c r="F13" s="19">
        <f>'計算用(太陽光)'!F13</f>
        <v>4860.5036338759328</v>
      </c>
      <c r="G13" s="19">
        <f>'計算用(太陽光)'!G13</f>
        <v>24240.291916167665</v>
      </c>
      <c r="H13" s="19">
        <f>'計算用(太陽光)'!H13</f>
        <v>10313.962336664104</v>
      </c>
      <c r="I13" s="19">
        <f>'計算用(太陽光)'!I13</f>
        <v>4525.4819277108436</v>
      </c>
      <c r="J13" s="19">
        <f>'計算用(太陽光)'!J13</f>
        <v>14778.568778369845</v>
      </c>
    </row>
    <row r="14" spans="1:13" x14ac:dyDescent="0.3">
      <c r="A14" s="10" t="s">
        <v>22</v>
      </c>
      <c r="B14" s="19">
        <f>'計算用(太陽光)'!B14</f>
        <v>4913.1244239631333</v>
      </c>
      <c r="C14" s="19">
        <f>'計算用(太陽光)'!C14</f>
        <v>13345.627400674388</v>
      </c>
      <c r="D14" s="19">
        <f>'計算用(太陽光)'!D14</f>
        <v>47535.673250564338</v>
      </c>
      <c r="E14" s="19">
        <f>'計算用(太陽光)'!E14</f>
        <v>22746.266233766233</v>
      </c>
      <c r="F14" s="19">
        <f>'計算用(太陽光)'!F14</f>
        <v>4860.5036338759328</v>
      </c>
      <c r="G14" s="19">
        <f>'計算用(太陽光)'!G14</f>
        <v>24240.291916167665</v>
      </c>
      <c r="H14" s="19">
        <f>'計算用(太陽光)'!H14</f>
        <v>10313.962336664104</v>
      </c>
      <c r="I14" s="19">
        <f>'計算用(太陽光)'!I14</f>
        <v>4525.4819277108436</v>
      </c>
      <c r="J14" s="19">
        <f>'計算用(太陽光)'!J14</f>
        <v>14778.568778369845</v>
      </c>
    </row>
    <row r="15" spans="1:13" x14ac:dyDescent="0.3">
      <c r="A15" s="10" t="s">
        <v>23</v>
      </c>
      <c r="B15" s="19">
        <f>'計算用(太陽光)'!B15</f>
        <v>4533.80965738329</v>
      </c>
      <c r="C15" s="19">
        <f>'計算用(太陽光)'!C15</f>
        <v>12399.079900307872</v>
      </c>
      <c r="D15" s="19">
        <f>'計算用(太陽光)'!D15</f>
        <v>43155.744074492097</v>
      </c>
      <c r="E15" s="19">
        <f>'計算用(太陽光)'!E15</f>
        <v>20775.64935064935</v>
      </c>
      <c r="F15" s="19">
        <f>'計算用(太陽光)'!F15</f>
        <v>4499.9101611702445</v>
      </c>
      <c r="G15" s="19">
        <f>'計算用(太陽光)'!G15</f>
        <v>21598.405688622755</v>
      </c>
      <c r="H15" s="19">
        <f>'計算用(太陽光)'!H15</f>
        <v>9104.4976940814759</v>
      </c>
      <c r="I15" s="19">
        <f>'計算用(太陽光)'!I15</f>
        <v>4042.3694779116468</v>
      </c>
      <c r="J15" s="19">
        <f>'計算用(太陽光)'!J15</f>
        <v>12567.388987566608</v>
      </c>
    </row>
    <row r="16" spans="1:13" x14ac:dyDescent="0.3">
      <c r="B16" s="2"/>
      <c r="C16" s="2"/>
      <c r="D16" s="2"/>
      <c r="E16" s="2"/>
      <c r="F16" s="2"/>
      <c r="G16" s="2"/>
      <c r="H16" s="2"/>
      <c r="I16" s="2"/>
      <c r="J16" s="2"/>
      <c r="K16" s="2"/>
    </row>
    <row r="17" spans="1:14" x14ac:dyDescent="0.3">
      <c r="A17" s="1" t="s">
        <v>44</v>
      </c>
      <c r="B17" s="34">
        <f>'計算用(太陽光)'!B17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'計算用(太陽光)'!B19</f>
        <v>0.1953</v>
      </c>
      <c r="C19" s="35">
        <f>'計算用(太陽光)'!C19</f>
        <v>0.10210000000000001</v>
      </c>
      <c r="D19" s="35">
        <f>'計算用(太陽光)'!D19</f>
        <v>5.5E-2</v>
      </c>
      <c r="E19" s="35">
        <f>'計算用(太陽光)'!E19</f>
        <v>7.4999999999999997E-3</v>
      </c>
      <c r="F19" s="35">
        <f>'計算用(太陽光)'!F19</f>
        <v>0.22329999999999997</v>
      </c>
      <c r="G19" s="35">
        <f>'計算用(太陽光)'!G19</f>
        <v>-9.1999999999999998E-3</v>
      </c>
      <c r="H19" s="35">
        <f>'計算用(太陽光)'!H19</f>
        <v>-4.4000000000000003E-3</v>
      </c>
      <c r="I19" s="35">
        <f>'計算用(太陽光)'!I19</f>
        <v>8.6999999999999994E-2</v>
      </c>
      <c r="J19" s="35">
        <f>'計算用(太陽光)'!J19</f>
        <v>0.2225</v>
      </c>
      <c r="K19" s="1" t="str">
        <f>'計算用(太陽光)'!K19</f>
        <v>←容量市場調達量(再エネなし)を正として、補正係数kWで年間kWを算出</v>
      </c>
    </row>
    <row r="21" spans="1:14" x14ac:dyDescent="0.3">
      <c r="A21" s="1" t="s">
        <v>53</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47</v>
      </c>
      <c r="C23" s="10"/>
      <c r="D23" s="10"/>
      <c r="E23" s="10"/>
      <c r="F23" s="10"/>
      <c r="G23" s="10"/>
      <c r="H23" s="10"/>
      <c r="I23" s="10"/>
      <c r="J23" s="10"/>
      <c r="K23" s="10"/>
      <c r="N23" s="1" t="s">
        <v>79</v>
      </c>
    </row>
    <row r="24" spans="1:14" x14ac:dyDescent="0.3">
      <c r="A24" s="10" t="s">
        <v>12</v>
      </c>
      <c r="B24" s="50">
        <v>0.41977306838294109</v>
      </c>
      <c r="C24" s="50">
        <v>0.69418413135849266</v>
      </c>
      <c r="D24" s="50">
        <v>0.59251724592123167</v>
      </c>
      <c r="E24" s="50">
        <v>0.51024488265847945</v>
      </c>
      <c r="F24" s="50">
        <v>0.71839653701295447</v>
      </c>
      <c r="G24" s="50">
        <v>0.5203716511169848</v>
      </c>
      <c r="H24" s="50">
        <v>0.47196597485194636</v>
      </c>
      <c r="I24" s="50">
        <v>0.45495995409151285</v>
      </c>
      <c r="J24" s="50">
        <v>0.30061902259507695</v>
      </c>
      <c r="N24" s="35">
        <f>HLOOKUP('入力(水力)'!$E$13,$B$2:$J$35,23,0)</f>
        <v>0.69418413135849266</v>
      </c>
    </row>
    <row r="25" spans="1:14" x14ac:dyDescent="0.3">
      <c r="A25" s="10" t="s">
        <v>13</v>
      </c>
      <c r="B25" s="50">
        <v>0.69101983860834493</v>
      </c>
      <c r="C25" s="50">
        <v>0.66602951937358024</v>
      </c>
      <c r="D25" s="50">
        <v>0.66307256164197526</v>
      </c>
      <c r="E25" s="50">
        <v>0.52643931293475055</v>
      </c>
      <c r="F25" s="50">
        <v>0.72817452173563901</v>
      </c>
      <c r="G25" s="50">
        <v>0.58403987417345848</v>
      </c>
      <c r="H25" s="50">
        <v>0.37218550368023096</v>
      </c>
      <c r="I25" s="50">
        <v>0.47182730127970218</v>
      </c>
      <c r="J25" s="50">
        <v>0.31583868275576737</v>
      </c>
      <c r="N25" s="35">
        <f>HLOOKUP('入力(水力)'!$E$13,$B$2:$J$35,24,0)</f>
        <v>0.66602951937358024</v>
      </c>
    </row>
    <row r="26" spans="1:14" x14ac:dyDescent="0.3">
      <c r="A26" s="10" t="s">
        <v>14</v>
      </c>
      <c r="B26" s="50">
        <v>0.56416212570247037</v>
      </c>
      <c r="C26" s="50">
        <v>0.50023063558940994</v>
      </c>
      <c r="D26" s="50">
        <v>0.59856367034693703</v>
      </c>
      <c r="E26" s="50">
        <v>0.48387069212319866</v>
      </c>
      <c r="F26" s="50">
        <v>0.58366197273739295</v>
      </c>
      <c r="G26" s="50">
        <v>0.56441318750795433</v>
      </c>
      <c r="H26" s="50">
        <v>0.35185012184059988</v>
      </c>
      <c r="I26" s="50">
        <v>0.53658966382334194</v>
      </c>
      <c r="J26" s="50">
        <v>0.40463535682436597</v>
      </c>
      <c r="N26" s="35">
        <f>HLOOKUP('入力(水力)'!$E$13,$B$2:$J$35,25,0)</f>
        <v>0.50023063558940994</v>
      </c>
    </row>
    <row r="27" spans="1:14" x14ac:dyDescent="0.3">
      <c r="A27" s="10" t="s">
        <v>15</v>
      </c>
      <c r="B27" s="50">
        <v>0.42122130014391296</v>
      </c>
      <c r="C27" s="50">
        <v>0.46712457673550734</v>
      </c>
      <c r="D27" s="50">
        <v>0.56585344292667628</v>
      </c>
      <c r="E27" s="50">
        <v>0.52769745535824075</v>
      </c>
      <c r="F27" s="50">
        <v>0.59638563974291481</v>
      </c>
      <c r="G27" s="50">
        <v>0.59812334372964138</v>
      </c>
      <c r="H27" s="50">
        <v>0.42889739456826292</v>
      </c>
      <c r="I27" s="50">
        <v>0.57783299581785541</v>
      </c>
      <c r="J27" s="50">
        <v>0.48084744672560786</v>
      </c>
      <c r="N27" s="35">
        <f>HLOOKUP('入力(水力)'!$E$13,$B$2:$J$35,26,0)</f>
        <v>0.46712457673550734</v>
      </c>
    </row>
    <row r="28" spans="1:14" x14ac:dyDescent="0.3">
      <c r="A28" s="10" t="s">
        <v>16</v>
      </c>
      <c r="B28" s="50">
        <v>0.44890356609580911</v>
      </c>
      <c r="C28" s="50">
        <v>0.39889071600955056</v>
      </c>
      <c r="D28" s="50">
        <v>0.53305633844096212</v>
      </c>
      <c r="E28" s="50">
        <v>0.45037228490515185</v>
      </c>
      <c r="F28" s="50">
        <v>0.46347411540781341</v>
      </c>
      <c r="G28" s="50">
        <v>0.47929459385415957</v>
      </c>
      <c r="H28" s="50">
        <v>0.33542439429732979</v>
      </c>
      <c r="I28" s="50">
        <v>0.51562221961792742</v>
      </c>
      <c r="J28" s="50">
        <v>0.40970236110659697</v>
      </c>
      <c r="N28" s="35">
        <f>HLOOKUP('入力(水力)'!$E$13,$B$2:$J$35,27,0)</f>
        <v>0.39889071600955056</v>
      </c>
    </row>
    <row r="29" spans="1:14" x14ac:dyDescent="0.3">
      <c r="A29" s="10" t="s">
        <v>17</v>
      </c>
      <c r="B29" s="50">
        <v>0.37691774600004241</v>
      </c>
      <c r="C29" s="50">
        <v>0.37753937335330762</v>
      </c>
      <c r="D29" s="50">
        <v>0.51865637449179869</v>
      </c>
      <c r="E29" s="50">
        <v>0.44977781614154572</v>
      </c>
      <c r="F29" s="50">
        <v>0.41563869347675891</v>
      </c>
      <c r="G29" s="50">
        <v>0.43230080556164896</v>
      </c>
      <c r="H29" s="50">
        <v>0.34504889557012897</v>
      </c>
      <c r="I29" s="50">
        <v>0.49740960378151489</v>
      </c>
      <c r="J29" s="50">
        <v>0.39816336768490906</v>
      </c>
      <c r="N29" s="35">
        <f>HLOOKUP('入力(水力)'!$E$13,$B$2:$J$35,28,0)</f>
        <v>0.37753937335330762</v>
      </c>
    </row>
    <row r="30" spans="1:14" x14ac:dyDescent="0.3">
      <c r="A30" s="10" t="s">
        <v>18</v>
      </c>
      <c r="B30" s="50">
        <v>0.35670088459714544</v>
      </c>
      <c r="C30" s="50">
        <v>0.30578514977800725</v>
      </c>
      <c r="D30" s="50">
        <v>0.46817742861158773</v>
      </c>
      <c r="E30" s="50">
        <v>0.38809453220799334</v>
      </c>
      <c r="F30" s="50">
        <v>0.35386731451165093</v>
      </c>
      <c r="G30" s="50">
        <v>0.32690811057178221</v>
      </c>
      <c r="H30" s="50">
        <v>0.25475973280896591</v>
      </c>
      <c r="I30" s="50">
        <v>0.37969645055835205</v>
      </c>
      <c r="J30" s="50">
        <v>0.28842156741233071</v>
      </c>
      <c r="N30" s="35">
        <f>HLOOKUP('入力(水力)'!$E$13,$B$2:$J$35,29,0)</f>
        <v>0.30578514977800725</v>
      </c>
    </row>
    <row r="31" spans="1:14" x14ac:dyDescent="0.3">
      <c r="A31" s="10" t="s">
        <v>19</v>
      </c>
      <c r="B31" s="50">
        <v>0.34588614793754086</v>
      </c>
      <c r="C31" s="50">
        <v>0.42666237194476025</v>
      </c>
      <c r="D31" s="50">
        <v>0.42277002878296949</v>
      </c>
      <c r="E31" s="50">
        <v>0.3356747905037164</v>
      </c>
      <c r="F31" s="50">
        <v>0.3889282046815063</v>
      </c>
      <c r="G31" s="50">
        <v>0.30298870752003515</v>
      </c>
      <c r="H31" s="50">
        <v>0.18816939259864937</v>
      </c>
      <c r="I31" s="50">
        <v>0.25802043608908054</v>
      </c>
      <c r="J31" s="50">
        <v>0.23207892772642918</v>
      </c>
      <c r="N31" s="35">
        <f>HLOOKUP('入力(水力)'!$E$13,$B$2:$J$35,30,0)</f>
        <v>0.42666237194476025</v>
      </c>
    </row>
    <row r="32" spans="1:14" x14ac:dyDescent="0.3">
      <c r="A32" s="10" t="s">
        <v>20</v>
      </c>
      <c r="B32" s="50">
        <v>0.32862824298032811</v>
      </c>
      <c r="C32" s="50">
        <v>0.48720388578395912</v>
      </c>
      <c r="D32" s="50">
        <v>0.42140683383701322</v>
      </c>
      <c r="E32" s="50">
        <v>0.31744574687700916</v>
      </c>
      <c r="F32" s="50">
        <v>0.43952197903791212</v>
      </c>
      <c r="G32" s="50">
        <v>0.3462969869374532</v>
      </c>
      <c r="H32" s="50">
        <v>0.26129350546149188</v>
      </c>
      <c r="I32" s="50">
        <v>0.26437764291386862</v>
      </c>
      <c r="J32" s="50">
        <v>0.22142995169926025</v>
      </c>
      <c r="N32" s="35">
        <f>HLOOKUP('入力(水力)'!$E$13,$B$2:$J$35,31,0)</f>
        <v>0.48720388578395912</v>
      </c>
    </row>
    <row r="33" spans="1:30" x14ac:dyDescent="0.3">
      <c r="A33" s="10" t="s">
        <v>21</v>
      </c>
      <c r="B33" s="50">
        <v>0.29220270814934396</v>
      </c>
      <c r="C33" s="50">
        <v>0.38830568328096038</v>
      </c>
      <c r="D33" s="50">
        <v>0.37860849273303659</v>
      </c>
      <c r="E33" s="50">
        <v>0.26639091987833696</v>
      </c>
      <c r="F33" s="50">
        <v>0.3482691779558138</v>
      </c>
      <c r="G33" s="50">
        <v>0.33830303963197494</v>
      </c>
      <c r="H33" s="50">
        <v>0.34055657436838183</v>
      </c>
      <c r="I33" s="50">
        <v>0.24348979865432216</v>
      </c>
      <c r="J33" s="50">
        <v>0.21886510135776799</v>
      </c>
      <c r="N33" s="35">
        <f>HLOOKUP('入力(水力)'!$E$13,$B$2:$J$35,32,0)</f>
        <v>0.38830568328096038</v>
      </c>
    </row>
    <row r="34" spans="1:30" x14ac:dyDescent="0.3">
      <c r="A34" s="10" t="s">
        <v>22</v>
      </c>
      <c r="B34" s="50">
        <v>0.27354390103200849</v>
      </c>
      <c r="C34" s="50">
        <v>0.39904533458792252</v>
      </c>
      <c r="D34" s="50">
        <v>0.36057252819891944</v>
      </c>
      <c r="E34" s="50">
        <v>0.2746521987661511</v>
      </c>
      <c r="F34" s="50">
        <v>0.33930763789370744</v>
      </c>
      <c r="G34" s="50">
        <v>0.3655896201295068</v>
      </c>
      <c r="H34" s="50">
        <v>0.40412863237746871</v>
      </c>
      <c r="I34" s="50">
        <v>0.34105795180590193</v>
      </c>
      <c r="J34" s="50">
        <v>0.23813451753049653</v>
      </c>
      <c r="N34" s="35">
        <f>HLOOKUP('入力(水力)'!$E$13,$B$2:$J$35,33,0)</f>
        <v>0.39904533458792252</v>
      </c>
      <c r="Q34" s="1" t="s">
        <v>93</v>
      </c>
    </row>
    <row r="35" spans="1:30" x14ac:dyDescent="0.3">
      <c r="A35" s="10" t="s">
        <v>23</v>
      </c>
      <c r="B35" s="50">
        <v>0.25247425347787522</v>
      </c>
      <c r="C35" s="50">
        <v>0.52297311502737276</v>
      </c>
      <c r="D35" s="50">
        <v>0.42890453068394946</v>
      </c>
      <c r="E35" s="50">
        <v>0.38593116212629008</v>
      </c>
      <c r="F35" s="50">
        <v>0.49274430224019794</v>
      </c>
      <c r="G35" s="50">
        <v>0.42564682574175933</v>
      </c>
      <c r="H35" s="50">
        <v>0.50128087603581917</v>
      </c>
      <c r="I35" s="50">
        <v>0.49226658369580462</v>
      </c>
      <c r="J35" s="50">
        <v>0.29446489662260467</v>
      </c>
      <c r="N35" s="35">
        <f>HLOOKUP('入力(水力)'!$E$13,$B$2:$J$35,34,0)</f>
        <v>0.52297311502737276</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59">
        <f>IF('入力(水力)'!$E$13=B$2,B24*'入力(水力)'!$E$15/1000,0)</f>
        <v>0</v>
      </c>
      <c r="C38" s="59">
        <f>IF('入力(水力)'!$E$13=C$2,C24*'入力(水力)'!$E$15/1000,0)</f>
        <v>6.9418413135849271</v>
      </c>
      <c r="D38" s="59">
        <f>IF('入力(水力)'!$E$13=D$2,D24*'入力(水力)'!$E$15/1000,0)</f>
        <v>0</v>
      </c>
      <c r="E38" s="59">
        <f>IF('入力(水力)'!$E$13=E$2,E24*'入力(水力)'!$E$15/1000,0)</f>
        <v>0</v>
      </c>
      <c r="F38" s="59">
        <f>IF('入力(水力)'!$E$13=F$2,F24*'入力(水力)'!$E$15/1000,0)</f>
        <v>0</v>
      </c>
      <c r="G38" s="59">
        <f>IF('入力(水力)'!$E$13=G$2,G24*'入力(水力)'!$E$15/1000,0)</f>
        <v>0</v>
      </c>
      <c r="H38" s="59">
        <f>IF('入力(水力)'!$E$13=H$2,H24*'入力(水力)'!$E$15/1000,0)</f>
        <v>0</v>
      </c>
      <c r="I38" s="59">
        <f>IF('入力(水力)'!$E$13=I$2,I24*'入力(水力)'!$E$15/1000,0)</f>
        <v>0</v>
      </c>
      <c r="J38" s="60">
        <f>IF('入力(水力)'!$E$13=J$2,J24*'入力(水力)'!$E$15/1000,0)</f>
        <v>0</v>
      </c>
      <c r="K38" s="61">
        <f>SUM(B38:J38)</f>
        <v>6.9418413135849271</v>
      </c>
      <c r="L38" s="62">
        <f>MIN($K$38:$K$49)</f>
        <v>3.0578514977800721</v>
      </c>
      <c r="N38" s="39">
        <f>K38*1000</f>
        <v>6941.8413135849269</v>
      </c>
      <c r="Q38" s="10" t="s">
        <v>12</v>
      </c>
      <c r="R38" s="41">
        <f>IF('入力(水力)'!$E$13=B$2,B24*'入力(水力)'!$E$23/1000,0)</f>
        <v>0</v>
      </c>
      <c r="S38" s="41">
        <f>IF('入力(水力)'!$E$13=C$2,C24*'入力(水力)'!$E$23/1000,0)</f>
        <v>0</v>
      </c>
      <c r="T38" s="41">
        <f>IF('入力(水力)'!$E$13=D$2,D24*'入力(水力)'!$E$23/1000,0)</f>
        <v>0</v>
      </c>
      <c r="U38" s="41">
        <f>IF('入力(水力)'!$E$13=E$2,E24*'入力(水力)'!$E$23/1000,0)</f>
        <v>0</v>
      </c>
      <c r="V38" s="41">
        <f>IF('入力(水力)'!$E$13=F$2,F24*'入力(水力)'!$E$23/1000,0)</f>
        <v>0</v>
      </c>
      <c r="W38" s="41">
        <f>IF('入力(水力)'!$E$13=G$2,G24*'入力(水力)'!$E$23/1000,0)</f>
        <v>0</v>
      </c>
      <c r="X38" s="41">
        <f>IF('入力(水力)'!$E$13=H$2,H24*'入力(水力)'!$E$23/1000,0)</f>
        <v>0</v>
      </c>
      <c r="Y38" s="41">
        <f>IF('入力(水力)'!$E$13=I$2,I24*'入力(水力)'!$E$23/1000,0)</f>
        <v>0</v>
      </c>
      <c r="Z38" s="42">
        <f>IF('入力(水力)'!$E$13=J$2,J24*'入力(水力)'!$E$23/1000,0)</f>
        <v>0</v>
      </c>
      <c r="AA38" s="43">
        <f>SUM(R38:Z38)</f>
        <v>0</v>
      </c>
      <c r="AB38" s="44">
        <f>MIN($AA$38:$AA$49)</f>
        <v>0</v>
      </c>
      <c r="AD38" s="39">
        <f>AA38*1000</f>
        <v>0</v>
      </c>
    </row>
    <row r="39" spans="1:30" x14ac:dyDescent="0.3">
      <c r="A39" s="10" t="s">
        <v>13</v>
      </c>
      <c r="B39" s="59">
        <f>IF('入力(水力)'!$E$13=B$2,B25*'入力(水力)'!$E$15/1000,0)</f>
        <v>0</v>
      </c>
      <c r="C39" s="59">
        <f>IF('入力(水力)'!$E$13=C$2,C25*'入力(水力)'!$E$15/1000,0)</f>
        <v>6.6602951937358021</v>
      </c>
      <c r="D39" s="59">
        <f>IF('入力(水力)'!$E$13=D$2,D25*'入力(水力)'!$E$15/1000,0)</f>
        <v>0</v>
      </c>
      <c r="E39" s="59">
        <f>IF('入力(水力)'!$E$13=E$2,E25*'入力(水力)'!$E$15/1000,0)</f>
        <v>0</v>
      </c>
      <c r="F39" s="59">
        <f>IF('入力(水力)'!$E$13=F$2,F25*'入力(水力)'!$E$15/1000,0)</f>
        <v>0</v>
      </c>
      <c r="G39" s="59">
        <f>IF('入力(水力)'!$E$13=G$2,G25*'入力(水力)'!$E$15/1000,0)</f>
        <v>0</v>
      </c>
      <c r="H39" s="59">
        <f>IF('入力(水力)'!$E$13=H$2,H25*'入力(水力)'!$E$15/1000,0)</f>
        <v>0</v>
      </c>
      <c r="I39" s="59">
        <f>IF('入力(水力)'!$E$13=I$2,I25*'入力(水力)'!$E$15/1000,0)</f>
        <v>0</v>
      </c>
      <c r="J39" s="60">
        <f>IF('入力(水力)'!$E$13=J$2,J25*'入力(水力)'!$E$15/1000,0)</f>
        <v>0</v>
      </c>
      <c r="K39" s="61">
        <f t="shared" ref="K39:K49" si="1">SUM(B39:J39)</f>
        <v>6.6602951937358021</v>
      </c>
      <c r="L39" s="62">
        <f t="shared" ref="L39:L49" si="2">MIN($K$38:$K$49)</f>
        <v>3.0578514977800721</v>
      </c>
      <c r="N39" s="39">
        <f>K39*1000</f>
        <v>6660.2951937358021</v>
      </c>
      <c r="Q39" s="10" t="s">
        <v>13</v>
      </c>
      <c r="R39" s="41">
        <f>IF('入力(水力)'!$E$13=B$2,B25*'入力(水力)'!$F$23/1000,0)</f>
        <v>0</v>
      </c>
      <c r="S39" s="41">
        <f>IF('入力(水力)'!$E$13=C$2,C25*'入力(水力)'!$F$23/1000,0)</f>
        <v>0</v>
      </c>
      <c r="T39" s="41">
        <f>IF('入力(水力)'!$E$13=D$2,D25*'入力(水力)'!$F$23/1000,0)</f>
        <v>0</v>
      </c>
      <c r="U39" s="41">
        <f>IF('入力(水力)'!$E$13=E$2,E25*'入力(水力)'!$F$23/1000,0)</f>
        <v>0</v>
      </c>
      <c r="V39" s="41">
        <f>IF('入力(水力)'!$E$13=F$2,F25*'入力(水力)'!$F$23/1000,0)</f>
        <v>0</v>
      </c>
      <c r="W39" s="41">
        <f>IF('入力(水力)'!$E$13=G$2,G25*'入力(水力)'!$F$23/1000,0)</f>
        <v>0</v>
      </c>
      <c r="X39" s="41">
        <f>IF('入力(水力)'!$E$13=H$2,H25*'入力(水力)'!$F$23/1000,0)</f>
        <v>0</v>
      </c>
      <c r="Y39" s="41">
        <f>IF('入力(水力)'!$E$13=I$2,I25*'入力(水力)'!$F$23/1000,0)</f>
        <v>0</v>
      </c>
      <c r="Z39" s="42">
        <f>IF('入力(水力)'!$E$13=J$2,J25*'入力(水力)'!$F$23/1000,0)</f>
        <v>0</v>
      </c>
      <c r="AA39" s="43">
        <f t="shared" ref="AA39:AA48" si="3">SUM(R39:Z39)</f>
        <v>0</v>
      </c>
      <c r="AB39" s="44">
        <f t="shared" ref="AB39:AB49" si="4">MIN($AA$38:$AA$49)</f>
        <v>0</v>
      </c>
      <c r="AD39" s="39">
        <f t="shared" ref="AD39:AD48" si="5">AA39*1000</f>
        <v>0</v>
      </c>
    </row>
    <row r="40" spans="1:30" x14ac:dyDescent="0.3">
      <c r="A40" s="10" t="s">
        <v>14</v>
      </c>
      <c r="B40" s="59">
        <f>IF('入力(水力)'!$E$13=B$2,B26*'入力(水力)'!$E$15/1000,0)</f>
        <v>0</v>
      </c>
      <c r="C40" s="59">
        <f>IF('入力(水力)'!$E$13=C$2,C26*'入力(水力)'!$E$15/1000,0)</f>
        <v>5.002306355894099</v>
      </c>
      <c r="D40" s="59">
        <f>IF('入力(水力)'!$E$13=D$2,D26*'入力(水力)'!$E$15/1000,0)</f>
        <v>0</v>
      </c>
      <c r="E40" s="59">
        <f>IF('入力(水力)'!$E$13=E$2,E26*'入力(水力)'!$E$15/1000,0)</f>
        <v>0</v>
      </c>
      <c r="F40" s="59">
        <f>IF('入力(水力)'!$E$13=F$2,F26*'入力(水力)'!$E$15/1000,0)</f>
        <v>0</v>
      </c>
      <c r="G40" s="59">
        <f>IF('入力(水力)'!$E$13=G$2,G26*'入力(水力)'!$E$15/1000,0)</f>
        <v>0</v>
      </c>
      <c r="H40" s="59">
        <f>IF('入力(水力)'!$E$13=H$2,H26*'入力(水力)'!$E$15/1000,0)</f>
        <v>0</v>
      </c>
      <c r="I40" s="59">
        <f>IF('入力(水力)'!$E$13=I$2,I26*'入力(水力)'!$E$15/1000,0)</f>
        <v>0</v>
      </c>
      <c r="J40" s="60">
        <f>IF('入力(水力)'!$E$13=J$2,J26*'入力(水力)'!$E$15/1000,0)</f>
        <v>0</v>
      </c>
      <c r="K40" s="61">
        <f t="shared" si="1"/>
        <v>5.002306355894099</v>
      </c>
      <c r="L40" s="62">
        <f t="shared" si="2"/>
        <v>3.0578514977800721</v>
      </c>
      <c r="N40" s="39">
        <f t="shared" ref="N40:N49" si="6">K40*1000</f>
        <v>5002.3063558940994</v>
      </c>
      <c r="Q40" s="10" t="s">
        <v>14</v>
      </c>
      <c r="R40" s="41">
        <f>IF('入力(水力)'!$E$13=B$2,B26*'入力(水力)'!$G$23/1000,0)</f>
        <v>0</v>
      </c>
      <c r="S40" s="41">
        <f>IF('入力(水力)'!$E$13=C$2,C26*'入力(水力)'!$G$23/1000,0)</f>
        <v>0</v>
      </c>
      <c r="T40" s="41">
        <f>IF('入力(水力)'!$E$13=D$2,D26*'入力(水力)'!$G$23/1000,0)</f>
        <v>0</v>
      </c>
      <c r="U40" s="41">
        <f>IF('入力(水力)'!$E$13=E$2,E26*'入力(水力)'!$G$23/1000,0)</f>
        <v>0</v>
      </c>
      <c r="V40" s="41">
        <f>IF('入力(水力)'!$E$13=F$2,F26*'入力(水力)'!$G$23/1000,0)</f>
        <v>0</v>
      </c>
      <c r="W40" s="41">
        <f>IF('入力(水力)'!$E$13=G$2,G26*'入力(水力)'!$G$23/1000,0)</f>
        <v>0</v>
      </c>
      <c r="X40" s="41">
        <f>IF('入力(水力)'!$E$13=H$2,H26*'入力(水力)'!$G$23/1000,0)</f>
        <v>0</v>
      </c>
      <c r="Y40" s="41">
        <f>IF('入力(水力)'!$E$13=I$2,I26*'入力(水力)'!$G$23/1000,0)</f>
        <v>0</v>
      </c>
      <c r="Z40" s="42">
        <f>IF('入力(水力)'!$E$13=J$2,J26*'入力(水力)'!$G$23/1000,0)</f>
        <v>0</v>
      </c>
      <c r="AA40" s="43">
        <f>SUM(R40:Z40)</f>
        <v>0</v>
      </c>
      <c r="AB40" s="44">
        <f t="shared" si="4"/>
        <v>0</v>
      </c>
      <c r="AD40" s="39">
        <f t="shared" si="5"/>
        <v>0</v>
      </c>
    </row>
    <row r="41" spans="1:30" x14ac:dyDescent="0.3">
      <c r="A41" s="10" t="s">
        <v>15</v>
      </c>
      <c r="B41" s="59">
        <f>IF('入力(水力)'!$E$13=B$2,B27*'入力(水力)'!$E$15/1000,0)</f>
        <v>0</v>
      </c>
      <c r="C41" s="59">
        <f>IF('入力(水力)'!$E$13=C$2,C27*'入力(水力)'!$E$15/1000,0)</f>
        <v>4.6712457673550736</v>
      </c>
      <c r="D41" s="59">
        <f>IF('入力(水力)'!$E$13=D$2,D27*'入力(水力)'!$E$15/1000,0)</f>
        <v>0</v>
      </c>
      <c r="E41" s="59">
        <f>IF('入力(水力)'!$E$13=E$2,E27*'入力(水力)'!$E$15/1000,0)</f>
        <v>0</v>
      </c>
      <c r="F41" s="59">
        <f>IF('入力(水力)'!$E$13=F$2,F27*'入力(水力)'!$E$15/1000,0)</f>
        <v>0</v>
      </c>
      <c r="G41" s="59">
        <f>IF('入力(水力)'!$E$13=G$2,G27*'入力(水力)'!$E$15/1000,0)</f>
        <v>0</v>
      </c>
      <c r="H41" s="59">
        <f>IF('入力(水力)'!$E$13=H$2,H27*'入力(水力)'!$E$15/1000,0)</f>
        <v>0</v>
      </c>
      <c r="I41" s="59">
        <f>IF('入力(水力)'!$E$13=I$2,I27*'入力(水力)'!$E$15/1000,0)</f>
        <v>0</v>
      </c>
      <c r="J41" s="60">
        <f>IF('入力(水力)'!$E$13=J$2,J27*'入力(水力)'!$E$15/1000,0)</f>
        <v>0</v>
      </c>
      <c r="K41" s="61">
        <f t="shared" si="1"/>
        <v>4.6712457673550736</v>
      </c>
      <c r="L41" s="62">
        <f t="shared" si="2"/>
        <v>3.0578514977800721</v>
      </c>
      <c r="N41" s="39">
        <f t="shared" si="6"/>
        <v>4671.2457673550734</v>
      </c>
      <c r="Q41" s="10" t="s">
        <v>15</v>
      </c>
      <c r="R41" s="41">
        <f>IF('入力(水力)'!$E$13=B$2,B27*'入力(水力)'!$H$23/1000,0)</f>
        <v>0</v>
      </c>
      <c r="S41" s="41">
        <f>IF('入力(水力)'!$E$13=C$2,C27*'入力(水力)'!$H$23/1000,0)</f>
        <v>0</v>
      </c>
      <c r="T41" s="41">
        <f>IF('入力(水力)'!$E$13=D$2,D27*'入力(水力)'!$H$23/1000,0)</f>
        <v>0</v>
      </c>
      <c r="U41" s="41">
        <f>IF('入力(水力)'!$E$13=E$2,E27*'入力(水力)'!$H$23/1000,0)</f>
        <v>0</v>
      </c>
      <c r="V41" s="41">
        <f>IF('入力(水力)'!$E$13=F$2,F27*'入力(水力)'!$H$23/1000,0)</f>
        <v>0</v>
      </c>
      <c r="W41" s="41">
        <f>IF('入力(水力)'!$E$13=G$2,G27*'入力(水力)'!$H$23/1000,0)</f>
        <v>0</v>
      </c>
      <c r="X41" s="41">
        <f>IF('入力(水力)'!$E$13=H$2,H27*'入力(水力)'!$H$23/1000,0)</f>
        <v>0</v>
      </c>
      <c r="Y41" s="41">
        <f>IF('入力(水力)'!$E$13=I$2,I27*'入力(水力)'!$H$23/1000,0)</f>
        <v>0</v>
      </c>
      <c r="Z41" s="42">
        <f>IF('入力(水力)'!$E$13=J$2,J27*'入力(水力)'!$H$23/1000,0)</f>
        <v>0</v>
      </c>
      <c r="AA41" s="43">
        <f t="shared" si="3"/>
        <v>0</v>
      </c>
      <c r="AB41" s="44">
        <f t="shared" si="4"/>
        <v>0</v>
      </c>
      <c r="AD41" s="39">
        <f t="shared" si="5"/>
        <v>0</v>
      </c>
    </row>
    <row r="42" spans="1:30" x14ac:dyDescent="0.3">
      <c r="A42" s="10" t="s">
        <v>16</v>
      </c>
      <c r="B42" s="59">
        <f>IF('入力(水力)'!$E$13=B$2,B28*'入力(水力)'!$E$15/1000,0)</f>
        <v>0</v>
      </c>
      <c r="C42" s="59">
        <f>IF('入力(水力)'!$E$13=C$2,C28*'入力(水力)'!$E$15/1000,0)</f>
        <v>3.9889071600955059</v>
      </c>
      <c r="D42" s="59">
        <f>IF('入力(水力)'!$E$13=D$2,D28*'入力(水力)'!$E$15/1000,0)</f>
        <v>0</v>
      </c>
      <c r="E42" s="59">
        <f>IF('入力(水力)'!$E$13=E$2,E28*'入力(水力)'!$E$15/1000,0)</f>
        <v>0</v>
      </c>
      <c r="F42" s="59">
        <f>IF('入力(水力)'!$E$13=F$2,F28*'入力(水力)'!$E$15/1000,0)</f>
        <v>0</v>
      </c>
      <c r="G42" s="59">
        <f>IF('入力(水力)'!$E$13=G$2,G28*'入力(水力)'!$E$15/1000,0)</f>
        <v>0</v>
      </c>
      <c r="H42" s="59">
        <f>IF('入力(水力)'!$E$13=H$2,H28*'入力(水力)'!$E$15/1000,0)</f>
        <v>0</v>
      </c>
      <c r="I42" s="59">
        <f>IF('入力(水力)'!$E$13=I$2,I28*'入力(水力)'!$E$15/1000,0)</f>
        <v>0</v>
      </c>
      <c r="J42" s="60">
        <f>IF('入力(水力)'!$E$13=J$2,J28*'入力(水力)'!$E$15/1000,0)</f>
        <v>0</v>
      </c>
      <c r="K42" s="61">
        <f t="shared" si="1"/>
        <v>3.9889071600955059</v>
      </c>
      <c r="L42" s="62">
        <f t="shared" si="2"/>
        <v>3.0578514977800721</v>
      </c>
      <c r="N42" s="39">
        <f t="shared" si="6"/>
        <v>3988.9071600955058</v>
      </c>
      <c r="Q42" s="10" t="s">
        <v>16</v>
      </c>
      <c r="R42" s="41">
        <f>IF('入力(水力)'!$E$13=B$2,B28*'入力(水力)'!$I$23/1000,0)</f>
        <v>0</v>
      </c>
      <c r="S42" s="41">
        <f>IF('入力(水力)'!$E$13=C$2,C28*'入力(水力)'!$I$23/1000,0)</f>
        <v>0</v>
      </c>
      <c r="T42" s="41">
        <f>IF('入力(水力)'!$E$13=D$2,D28*'入力(水力)'!$I$23/1000,0)</f>
        <v>0</v>
      </c>
      <c r="U42" s="41">
        <f>IF('入力(水力)'!$E$13=E$2,E28*'入力(水力)'!$I$23/1000,0)</f>
        <v>0</v>
      </c>
      <c r="V42" s="41">
        <f>IF('入力(水力)'!$E$13=F$2,F28*'入力(水力)'!$I$23/1000,0)</f>
        <v>0</v>
      </c>
      <c r="W42" s="41">
        <f>IF('入力(水力)'!$E$13=G$2,G28*'入力(水力)'!$I$23/1000,0)</f>
        <v>0</v>
      </c>
      <c r="X42" s="41">
        <f>IF('入力(水力)'!$E$13=H$2,H28*'入力(水力)'!$I$23/1000,0)</f>
        <v>0</v>
      </c>
      <c r="Y42" s="41">
        <f>IF('入力(水力)'!$E$13=I$2,I28*'入力(水力)'!$I$23/1000,0)</f>
        <v>0</v>
      </c>
      <c r="Z42" s="42">
        <f>IF('入力(水力)'!$E$13=J$2,J28*'入力(水力)'!$I$23/1000,0)</f>
        <v>0</v>
      </c>
      <c r="AA42" s="43">
        <f t="shared" si="3"/>
        <v>0</v>
      </c>
      <c r="AB42" s="44">
        <f t="shared" si="4"/>
        <v>0</v>
      </c>
      <c r="AD42" s="39">
        <f t="shared" si="5"/>
        <v>0</v>
      </c>
    </row>
    <row r="43" spans="1:30" x14ac:dyDescent="0.3">
      <c r="A43" s="10" t="s">
        <v>17</v>
      </c>
      <c r="B43" s="59">
        <f>IF('入力(水力)'!$E$13=B$2,B29*'入力(水力)'!$E$15/1000,0)</f>
        <v>0</v>
      </c>
      <c r="C43" s="59">
        <f>IF('入力(水力)'!$E$13=C$2,C29*'入力(水力)'!$E$15/1000,0)</f>
        <v>3.7753937335330763</v>
      </c>
      <c r="D43" s="59">
        <f>IF('入力(水力)'!$E$13=D$2,D29*'入力(水力)'!$E$15/1000,0)</f>
        <v>0</v>
      </c>
      <c r="E43" s="59">
        <f>IF('入力(水力)'!$E$13=E$2,E29*'入力(水力)'!$E$15/1000,0)</f>
        <v>0</v>
      </c>
      <c r="F43" s="59">
        <f>IF('入力(水力)'!$E$13=F$2,F29*'入力(水力)'!$E$15/1000,0)</f>
        <v>0</v>
      </c>
      <c r="G43" s="59">
        <f>IF('入力(水力)'!$E$13=G$2,G29*'入力(水力)'!$E$15/1000,0)</f>
        <v>0</v>
      </c>
      <c r="H43" s="59">
        <f>IF('入力(水力)'!$E$13=H$2,H29*'入力(水力)'!$E$15/1000,0)</f>
        <v>0</v>
      </c>
      <c r="I43" s="59">
        <f>IF('入力(水力)'!$E$13=I$2,I29*'入力(水力)'!$E$15/1000,0)</f>
        <v>0</v>
      </c>
      <c r="J43" s="60">
        <f>IF('入力(水力)'!$E$13=J$2,J29*'入力(水力)'!$E$15/1000,0)</f>
        <v>0</v>
      </c>
      <c r="K43" s="61">
        <f t="shared" si="1"/>
        <v>3.7753937335330763</v>
      </c>
      <c r="L43" s="62">
        <f t="shared" si="2"/>
        <v>3.0578514977800721</v>
      </c>
      <c r="N43" s="39">
        <f t="shared" si="6"/>
        <v>3775.3937335330761</v>
      </c>
      <c r="Q43" s="10" t="s">
        <v>17</v>
      </c>
      <c r="R43" s="41">
        <f>IF('入力(水力)'!$E$13=B$2,B29*'入力(水力)'!$J$23/1000,0)</f>
        <v>0</v>
      </c>
      <c r="S43" s="41">
        <f>IF('入力(水力)'!$E$13=C$2,C29*'入力(水力)'!$J$23/1000,0)</f>
        <v>0</v>
      </c>
      <c r="T43" s="41">
        <f>IF('入力(水力)'!$E$13=D$2,D29*'入力(水力)'!$J$23/1000,0)</f>
        <v>0</v>
      </c>
      <c r="U43" s="41">
        <f>IF('入力(水力)'!$E$13=E$2,E29*'入力(水力)'!$J$23/1000,0)</f>
        <v>0</v>
      </c>
      <c r="V43" s="41">
        <f>IF('入力(水力)'!$E$13=F$2,F29*'入力(水力)'!$J$23/1000,0)</f>
        <v>0</v>
      </c>
      <c r="W43" s="41">
        <f>IF('入力(水力)'!$E$13=G$2,G29*'入力(水力)'!$J$23/1000,0)</f>
        <v>0</v>
      </c>
      <c r="X43" s="41">
        <f>IF('入力(水力)'!$E$13=H$2,H29*'入力(水力)'!$J$23/1000,0)</f>
        <v>0</v>
      </c>
      <c r="Y43" s="41">
        <f>IF('入力(水力)'!$E$13=I$2,I29*'入力(水力)'!$J$23/1000,0)</f>
        <v>0</v>
      </c>
      <c r="Z43" s="42">
        <f>IF('入力(水力)'!$E$13=J$2,J29*'入力(水力)'!$J$23/1000,0)</f>
        <v>0</v>
      </c>
      <c r="AA43" s="43">
        <f t="shared" si="3"/>
        <v>0</v>
      </c>
      <c r="AB43" s="44">
        <f>MIN($AA$38:$AA$49)</f>
        <v>0</v>
      </c>
      <c r="AD43" s="39">
        <f t="shared" si="5"/>
        <v>0</v>
      </c>
    </row>
    <row r="44" spans="1:30" x14ac:dyDescent="0.3">
      <c r="A44" s="10" t="s">
        <v>18</v>
      </c>
      <c r="B44" s="59">
        <f>IF('入力(水力)'!$E$13=B$2,B30*'入力(水力)'!$E$15/1000,0)</f>
        <v>0</v>
      </c>
      <c r="C44" s="59">
        <f>IF('入力(水力)'!$E$13=C$2,C30*'入力(水力)'!$E$15/1000,0)</f>
        <v>3.0578514977800721</v>
      </c>
      <c r="D44" s="59">
        <f>IF('入力(水力)'!$E$13=D$2,D30*'入力(水力)'!$E$15/1000,0)</f>
        <v>0</v>
      </c>
      <c r="E44" s="59">
        <f>IF('入力(水力)'!$E$13=E$2,E30*'入力(水力)'!$E$15/1000,0)</f>
        <v>0</v>
      </c>
      <c r="F44" s="59">
        <f>IF('入力(水力)'!$E$13=F$2,F30*'入力(水力)'!$E$15/1000,0)</f>
        <v>0</v>
      </c>
      <c r="G44" s="59">
        <f>IF('入力(水力)'!$E$13=G$2,G30*'入力(水力)'!$E$15/1000,0)</f>
        <v>0</v>
      </c>
      <c r="H44" s="59">
        <f>IF('入力(水力)'!$E$13=H$2,H30*'入力(水力)'!$E$15/1000,0)</f>
        <v>0</v>
      </c>
      <c r="I44" s="59">
        <f>IF('入力(水力)'!$E$13=I$2,I30*'入力(水力)'!$E$15/1000,0)</f>
        <v>0</v>
      </c>
      <c r="J44" s="60">
        <f>IF('入力(水力)'!$E$13=J$2,J30*'入力(水力)'!$E$15/1000,0)</f>
        <v>0</v>
      </c>
      <c r="K44" s="61">
        <f t="shared" si="1"/>
        <v>3.0578514977800721</v>
      </c>
      <c r="L44" s="62">
        <f t="shared" si="2"/>
        <v>3.0578514977800721</v>
      </c>
      <c r="N44" s="39">
        <f t="shared" si="6"/>
        <v>3057.8514977800723</v>
      </c>
      <c r="Q44" s="10" t="s">
        <v>18</v>
      </c>
      <c r="R44" s="41">
        <f>IF('入力(水力)'!$E$13=B$2,B30*'入力(水力)'!$K$23/1000,0)</f>
        <v>0</v>
      </c>
      <c r="S44" s="41">
        <f>IF('入力(水力)'!$E$13=C$2,C30*'入力(水力)'!$K$23/1000,0)</f>
        <v>0</v>
      </c>
      <c r="T44" s="41">
        <f>IF('入力(水力)'!$E$13=D$2,D30*'入力(水力)'!$K$23/1000,0)</f>
        <v>0</v>
      </c>
      <c r="U44" s="41">
        <f>IF('入力(水力)'!$E$13=E$2,E30*'入力(水力)'!$K$23/1000,0)</f>
        <v>0</v>
      </c>
      <c r="V44" s="41">
        <f>IF('入力(水力)'!$E$13=F$2,F30*'入力(水力)'!$K$23/1000,0)</f>
        <v>0</v>
      </c>
      <c r="W44" s="41">
        <f>IF('入力(水力)'!$E$13=G$2,G30*'入力(水力)'!$K$23/1000,0)</f>
        <v>0</v>
      </c>
      <c r="X44" s="41">
        <f>IF('入力(水力)'!$E$13=H$2,H30*'入力(水力)'!$K$23/1000,0)</f>
        <v>0</v>
      </c>
      <c r="Y44" s="41">
        <f>IF('入力(水力)'!$E$13=I$2,I30*'入力(水力)'!$K$23/1000,0)</f>
        <v>0</v>
      </c>
      <c r="Z44" s="42">
        <f>IF('入力(水力)'!$E$13=J$2,J30*'入力(水力)'!$K$23/1000,0)</f>
        <v>0</v>
      </c>
      <c r="AA44" s="43">
        <f t="shared" si="3"/>
        <v>0</v>
      </c>
      <c r="AB44" s="44">
        <f t="shared" si="4"/>
        <v>0</v>
      </c>
      <c r="AD44" s="39">
        <f t="shared" si="5"/>
        <v>0</v>
      </c>
    </row>
    <row r="45" spans="1:30" x14ac:dyDescent="0.3">
      <c r="A45" s="10" t="s">
        <v>19</v>
      </c>
      <c r="B45" s="59">
        <f>IF('入力(水力)'!$E$13=B$2,B31*'入力(水力)'!$E$15/1000,0)</f>
        <v>0</v>
      </c>
      <c r="C45" s="59">
        <f>IF('入力(水力)'!$E$13=C$2,C31*'入力(水力)'!$E$15/1000,0)</f>
        <v>4.2666237194476029</v>
      </c>
      <c r="D45" s="59">
        <f>IF('入力(水力)'!$E$13=D$2,D31*'入力(水力)'!$E$15/1000,0)</f>
        <v>0</v>
      </c>
      <c r="E45" s="59">
        <f>IF('入力(水力)'!$E$13=E$2,E31*'入力(水力)'!$E$15/1000,0)</f>
        <v>0</v>
      </c>
      <c r="F45" s="59">
        <f>IF('入力(水力)'!$E$13=F$2,F31*'入力(水力)'!$E$15/1000,0)</f>
        <v>0</v>
      </c>
      <c r="G45" s="59">
        <f>IF('入力(水力)'!$E$13=G$2,G31*'入力(水力)'!$E$15/1000,0)</f>
        <v>0</v>
      </c>
      <c r="H45" s="59">
        <f>IF('入力(水力)'!$E$13=H$2,H31*'入力(水力)'!$E$15/1000,0)</f>
        <v>0</v>
      </c>
      <c r="I45" s="59">
        <f>IF('入力(水力)'!$E$13=I$2,I31*'入力(水力)'!$E$15/1000,0)</f>
        <v>0</v>
      </c>
      <c r="J45" s="60">
        <f>IF('入力(水力)'!$E$13=J$2,J31*'入力(水力)'!$E$15/1000,0)</f>
        <v>0</v>
      </c>
      <c r="K45" s="61">
        <f t="shared" si="1"/>
        <v>4.2666237194476029</v>
      </c>
      <c r="L45" s="62">
        <f t="shared" si="2"/>
        <v>3.0578514977800721</v>
      </c>
      <c r="N45" s="39">
        <f t="shared" si="6"/>
        <v>4266.6237194476025</v>
      </c>
      <c r="Q45" s="10" t="s">
        <v>19</v>
      </c>
      <c r="R45" s="41">
        <f>IF('入力(水力)'!$E$13=B$2,B31*'入力(水力)'!$L$23/1000,0)</f>
        <v>0</v>
      </c>
      <c r="S45" s="41">
        <f>IF('入力(水力)'!$E$13=C$2,C31*'入力(水力)'!$L$23/1000,0)</f>
        <v>0</v>
      </c>
      <c r="T45" s="41">
        <f>IF('入力(水力)'!$E$13=D$2,D31*'入力(水力)'!$L$23/1000,0)</f>
        <v>0</v>
      </c>
      <c r="U45" s="41">
        <f>IF('入力(水力)'!$E$13=E$2,E31*'入力(水力)'!$L$23/1000,0)</f>
        <v>0</v>
      </c>
      <c r="V45" s="41">
        <f>IF('入力(水力)'!$E$13=F$2,F31*'入力(水力)'!$L$23/1000,0)</f>
        <v>0</v>
      </c>
      <c r="W45" s="41">
        <f>IF('入力(水力)'!$E$13=G$2,G31*'入力(水力)'!$L$23/1000,0)</f>
        <v>0</v>
      </c>
      <c r="X45" s="41">
        <f>IF('入力(水力)'!$E$13=H$2,H31*'入力(水力)'!$L$23/1000,0)</f>
        <v>0</v>
      </c>
      <c r="Y45" s="41">
        <f>IF('入力(水力)'!$E$13=I$2,I31*'入力(水力)'!$L$23/1000,0)</f>
        <v>0</v>
      </c>
      <c r="Z45" s="42">
        <f>IF('入力(水力)'!$E$13=J$2,J31*'入力(水力)'!$L$23/1000,0)</f>
        <v>0</v>
      </c>
      <c r="AA45" s="43">
        <f t="shared" si="3"/>
        <v>0</v>
      </c>
      <c r="AB45" s="44">
        <f t="shared" si="4"/>
        <v>0</v>
      </c>
      <c r="AD45" s="39">
        <f t="shared" si="5"/>
        <v>0</v>
      </c>
    </row>
    <row r="46" spans="1:30" x14ac:dyDescent="0.3">
      <c r="A46" s="10" t="s">
        <v>20</v>
      </c>
      <c r="B46" s="59">
        <f>IF('入力(水力)'!$E$13=B$2,B32*'入力(水力)'!$E$15/1000,0)</f>
        <v>0</v>
      </c>
      <c r="C46" s="59">
        <f>IF('入力(水力)'!$E$13=C$2,C32*'入力(水力)'!$E$15/1000,0)</f>
        <v>4.8720388578395912</v>
      </c>
      <c r="D46" s="59">
        <f>IF('入力(水力)'!$E$13=D$2,D32*'入力(水力)'!$E$15/1000,0)</f>
        <v>0</v>
      </c>
      <c r="E46" s="59">
        <f>IF('入力(水力)'!$E$13=E$2,E32*'入力(水力)'!$E$15/1000,0)</f>
        <v>0</v>
      </c>
      <c r="F46" s="59">
        <f>IF('入力(水力)'!$E$13=F$2,F32*'入力(水力)'!$E$15/1000,0)</f>
        <v>0</v>
      </c>
      <c r="G46" s="59">
        <f>IF('入力(水力)'!$E$13=G$2,G32*'入力(水力)'!$E$15/1000,0)</f>
        <v>0</v>
      </c>
      <c r="H46" s="59">
        <f>IF('入力(水力)'!$E$13=H$2,H32*'入力(水力)'!$E$15/1000,0)</f>
        <v>0</v>
      </c>
      <c r="I46" s="59">
        <f>IF('入力(水力)'!$E$13=I$2,I32*'入力(水力)'!$E$15/1000,0)</f>
        <v>0</v>
      </c>
      <c r="J46" s="60">
        <f>IF('入力(水力)'!$E$13=J$2,J32*'入力(水力)'!$E$15/1000,0)</f>
        <v>0</v>
      </c>
      <c r="K46" s="61">
        <f t="shared" si="1"/>
        <v>4.8720388578395912</v>
      </c>
      <c r="L46" s="62">
        <f t="shared" si="2"/>
        <v>3.0578514977800721</v>
      </c>
      <c r="N46" s="39">
        <f t="shared" si="6"/>
        <v>4872.0388578395914</v>
      </c>
      <c r="Q46" s="10" t="s">
        <v>20</v>
      </c>
      <c r="R46" s="41">
        <f>IF('入力(水力)'!$E$13=B$2,B32*'入力(水力)'!$M$23/1000,0)</f>
        <v>0</v>
      </c>
      <c r="S46" s="41">
        <f>IF('入力(水力)'!$E$13=C$2,C32*'入力(水力)'!$M$23/1000,0)</f>
        <v>0</v>
      </c>
      <c r="T46" s="41">
        <f>IF('入力(水力)'!$E$13=D$2,D32*'入力(水力)'!$M$23/1000,0)</f>
        <v>0</v>
      </c>
      <c r="U46" s="41">
        <f>IF('入力(水力)'!$E$13=E$2,E32*'入力(水力)'!$M$23/1000,0)</f>
        <v>0</v>
      </c>
      <c r="V46" s="41">
        <f>IF('入力(水力)'!$E$13=F$2,F32*'入力(水力)'!$M$23/1000,0)</f>
        <v>0</v>
      </c>
      <c r="W46" s="41">
        <f>IF('入力(水力)'!$E$13=G$2,G32*'入力(水力)'!$M$23/1000,0)</f>
        <v>0</v>
      </c>
      <c r="X46" s="41">
        <f>IF('入力(水力)'!$E$13=H$2,H32*'入力(水力)'!$M$23/1000,0)</f>
        <v>0</v>
      </c>
      <c r="Y46" s="41">
        <f>IF('入力(水力)'!$E$13=I$2,I32*'入力(水力)'!$M$23/1000,0)</f>
        <v>0</v>
      </c>
      <c r="Z46" s="42">
        <f>IF('入力(水力)'!$E$13=J$2,J32*'入力(水力)'!$M$23/1000,0)</f>
        <v>0</v>
      </c>
      <c r="AA46" s="43">
        <f t="shared" si="3"/>
        <v>0</v>
      </c>
      <c r="AB46" s="44">
        <f t="shared" si="4"/>
        <v>0</v>
      </c>
      <c r="AD46" s="39">
        <f>AA46*1000</f>
        <v>0</v>
      </c>
    </row>
    <row r="47" spans="1:30" x14ac:dyDescent="0.3">
      <c r="A47" s="10" t="s">
        <v>21</v>
      </c>
      <c r="B47" s="59">
        <f>IF('入力(水力)'!$E$13=B$2,B33*'入力(水力)'!$E$15/1000,0)</f>
        <v>0</v>
      </c>
      <c r="C47" s="59">
        <f>IF('入力(水力)'!$E$13=C$2,C33*'入力(水力)'!$E$15/1000,0)</f>
        <v>3.8830568328096038</v>
      </c>
      <c r="D47" s="59">
        <f>IF('入力(水力)'!$E$13=D$2,D33*'入力(水力)'!$E$15/1000,0)</f>
        <v>0</v>
      </c>
      <c r="E47" s="59">
        <f>IF('入力(水力)'!$E$13=E$2,E33*'入力(水力)'!$E$15/1000,0)</f>
        <v>0</v>
      </c>
      <c r="F47" s="59">
        <f>IF('入力(水力)'!$E$13=F$2,F33*'入力(水力)'!$E$15/1000,0)</f>
        <v>0</v>
      </c>
      <c r="G47" s="59">
        <f>IF('入力(水力)'!$E$13=G$2,G33*'入力(水力)'!$E$15/1000,0)</f>
        <v>0</v>
      </c>
      <c r="H47" s="59">
        <f>IF('入力(水力)'!$E$13=H$2,H33*'入力(水力)'!$E$15/1000,0)</f>
        <v>0</v>
      </c>
      <c r="I47" s="59">
        <f>IF('入力(水力)'!$E$13=I$2,I33*'入力(水力)'!$E$15/1000,0)</f>
        <v>0</v>
      </c>
      <c r="J47" s="60">
        <f>IF('入力(水力)'!$E$13=J$2,J33*'入力(水力)'!$E$15/1000,0)</f>
        <v>0</v>
      </c>
      <c r="K47" s="61">
        <f t="shared" si="1"/>
        <v>3.8830568328096038</v>
      </c>
      <c r="L47" s="62">
        <f t="shared" si="2"/>
        <v>3.0578514977800721</v>
      </c>
      <c r="N47" s="39">
        <f t="shared" si="6"/>
        <v>3883.0568328096037</v>
      </c>
      <c r="Q47" s="10" t="s">
        <v>21</v>
      </c>
      <c r="R47" s="41">
        <f>IF('入力(水力)'!$E$13=B$2,B33*'入力(水力)'!$N$23/1000,0)</f>
        <v>0</v>
      </c>
      <c r="S47" s="41">
        <f>IF('入力(水力)'!$E$13=C$2,C33*'入力(水力)'!$N$23/1000,0)</f>
        <v>0</v>
      </c>
      <c r="T47" s="41">
        <f>IF('入力(水力)'!$E$13=D$2,D33*'入力(水力)'!$N$23/1000,0)</f>
        <v>0</v>
      </c>
      <c r="U47" s="41">
        <f>IF('入力(水力)'!$E$13=E$2,E33*'入力(水力)'!$N$23/1000,0)</f>
        <v>0</v>
      </c>
      <c r="V47" s="41">
        <f>IF('入力(水力)'!$E$13=F$2,F33*'入力(水力)'!$N$23/1000,0)</f>
        <v>0</v>
      </c>
      <c r="W47" s="41">
        <f>IF('入力(水力)'!$E$13=G$2,G33*'入力(水力)'!$N$23/1000,0)</f>
        <v>0</v>
      </c>
      <c r="X47" s="41">
        <f>IF('入力(水力)'!$E$13=H$2,H33*'入力(水力)'!$N$23/1000,0)</f>
        <v>0</v>
      </c>
      <c r="Y47" s="41">
        <f>IF('入力(水力)'!$E$13=I$2,I33*'入力(水力)'!$N$23/1000,0)</f>
        <v>0</v>
      </c>
      <c r="Z47" s="42">
        <f>IF('入力(水力)'!$E$13=J$2,J33*'入力(水力)'!$N$23/1000,0)</f>
        <v>0</v>
      </c>
      <c r="AA47" s="43">
        <f t="shared" si="3"/>
        <v>0</v>
      </c>
      <c r="AB47" s="44">
        <f t="shared" si="4"/>
        <v>0</v>
      </c>
      <c r="AD47" s="39">
        <f>AA47*1000</f>
        <v>0</v>
      </c>
    </row>
    <row r="48" spans="1:30" x14ac:dyDescent="0.3">
      <c r="A48" s="10" t="s">
        <v>22</v>
      </c>
      <c r="B48" s="59">
        <f>IF('入力(水力)'!$E$13=B$2,B34*'入力(水力)'!$E$15/1000,0)</f>
        <v>0</v>
      </c>
      <c r="C48" s="59">
        <f>IF('入力(水力)'!$E$13=C$2,C34*'入力(水力)'!$E$15/1000,0)</f>
        <v>3.9904533458792253</v>
      </c>
      <c r="D48" s="59">
        <f>IF('入力(水力)'!$E$13=D$2,D34*'入力(水力)'!$E$15/1000,0)</f>
        <v>0</v>
      </c>
      <c r="E48" s="59">
        <f>IF('入力(水力)'!$E$13=E$2,E34*'入力(水力)'!$E$15/1000,0)</f>
        <v>0</v>
      </c>
      <c r="F48" s="59">
        <f>IF('入力(水力)'!$E$13=F$2,F34*'入力(水力)'!$E$15/1000,0)</f>
        <v>0</v>
      </c>
      <c r="G48" s="59">
        <f>IF('入力(水力)'!$E$13=G$2,G34*'入力(水力)'!$E$15/1000,0)</f>
        <v>0</v>
      </c>
      <c r="H48" s="59">
        <f>IF('入力(水力)'!$E$13=H$2,H34*'入力(水力)'!$E$15/1000,0)</f>
        <v>0</v>
      </c>
      <c r="I48" s="59">
        <f>IF('入力(水力)'!$E$13=I$2,I34*'入力(水力)'!$E$15/1000,0)</f>
        <v>0</v>
      </c>
      <c r="J48" s="60">
        <f>IF('入力(水力)'!$E$13=J$2,J34*'入力(水力)'!$E$15/1000,0)</f>
        <v>0</v>
      </c>
      <c r="K48" s="61">
        <f t="shared" si="1"/>
        <v>3.9904533458792253</v>
      </c>
      <c r="L48" s="62">
        <f t="shared" si="2"/>
        <v>3.0578514977800721</v>
      </c>
      <c r="N48" s="39">
        <f t="shared" si="6"/>
        <v>3990.4533458792253</v>
      </c>
      <c r="Q48" s="10" t="s">
        <v>22</v>
      </c>
      <c r="R48" s="41">
        <f>IF('入力(水力)'!$E$13=B$2,B34*'入力(水力)'!$O$23/1000,0)</f>
        <v>0</v>
      </c>
      <c r="S48" s="41">
        <f>IF('入力(水力)'!$E$13=C$2,C34*'入力(水力)'!$O$23/1000,0)</f>
        <v>0</v>
      </c>
      <c r="T48" s="41">
        <f>IF('入力(水力)'!$E$13=D$2,D34*'入力(水力)'!$O$23/1000,0)</f>
        <v>0</v>
      </c>
      <c r="U48" s="41">
        <f>IF('入力(水力)'!$E$13=E$2,E34*'入力(水力)'!$O$23/1000,0)</f>
        <v>0</v>
      </c>
      <c r="V48" s="41">
        <f>IF('入力(水力)'!$E$13=F$2,F34*'入力(水力)'!$O$23/1000,0)</f>
        <v>0</v>
      </c>
      <c r="W48" s="41">
        <f>IF('入力(水力)'!$E$13=G$2,G34*'入力(水力)'!$O$23/1000,0)</f>
        <v>0</v>
      </c>
      <c r="X48" s="41">
        <f>IF('入力(水力)'!$E$13=H$2,H34*'入力(水力)'!$O$23/1000,0)</f>
        <v>0</v>
      </c>
      <c r="Y48" s="41">
        <f>IF('入力(水力)'!$E$13=I$2,I34*'入力(水力)'!$O$23/1000,0)</f>
        <v>0</v>
      </c>
      <c r="Z48" s="42">
        <f>IF('入力(水力)'!$E$13=J$2,J34*'入力(水力)'!$O$23/1000,0)</f>
        <v>0</v>
      </c>
      <c r="AA48" s="43">
        <f t="shared" si="3"/>
        <v>0</v>
      </c>
      <c r="AB48" s="44">
        <f t="shared" si="4"/>
        <v>0</v>
      </c>
      <c r="AD48" s="39">
        <f t="shared" si="5"/>
        <v>0</v>
      </c>
    </row>
    <row r="49" spans="1:30" x14ac:dyDescent="0.3">
      <c r="A49" s="10" t="s">
        <v>23</v>
      </c>
      <c r="B49" s="59">
        <f>IF('入力(水力)'!$E$13=B$2,B35*'入力(水力)'!$E$15/1000,0)</f>
        <v>0</v>
      </c>
      <c r="C49" s="59">
        <f>IF('入力(水力)'!$E$13=C$2,C35*'入力(水力)'!$E$15/1000,0)</f>
        <v>5.2297311502737278</v>
      </c>
      <c r="D49" s="59">
        <f>IF('入力(水力)'!$E$13=D$2,D35*'入力(水力)'!$E$15/1000,0)</f>
        <v>0</v>
      </c>
      <c r="E49" s="59">
        <f>IF('入力(水力)'!$E$13=E$2,E35*'入力(水力)'!$E$15/1000,0)</f>
        <v>0</v>
      </c>
      <c r="F49" s="59">
        <f>IF('入力(水力)'!$E$13=F$2,F35*'入力(水力)'!$E$15/1000,0)</f>
        <v>0</v>
      </c>
      <c r="G49" s="59">
        <f>IF('入力(水力)'!$E$13=G$2,G35*'入力(水力)'!$E$15/1000,0)</f>
        <v>0</v>
      </c>
      <c r="H49" s="59">
        <f>IF('入力(水力)'!$E$13=H$2,H35*'入力(水力)'!$E$15/1000,0)</f>
        <v>0</v>
      </c>
      <c r="I49" s="59">
        <f>IF('入力(水力)'!$E$13=I$2,I35*'入力(水力)'!$E$15/1000,0)</f>
        <v>0</v>
      </c>
      <c r="J49" s="60">
        <f>IF('入力(水力)'!$E$13=J$2,J35*'入力(水力)'!$E$15/1000,0)</f>
        <v>0</v>
      </c>
      <c r="K49" s="61">
        <f t="shared" si="1"/>
        <v>5.2297311502737278</v>
      </c>
      <c r="L49" s="62">
        <f t="shared" si="2"/>
        <v>3.0578514977800721</v>
      </c>
      <c r="N49" s="39">
        <f t="shared" si="6"/>
        <v>5229.7311502737275</v>
      </c>
      <c r="Q49" s="10" t="s">
        <v>23</v>
      </c>
      <c r="R49" s="41">
        <f>IF('入力(水力)'!$E$13=B$2,B35*'入力(水力)'!$P$23/1000,0)</f>
        <v>0</v>
      </c>
      <c r="S49" s="41">
        <f>IF('入力(水力)'!$E$13=C$2,C35*'入力(水力)'!$P$23/1000,0)</f>
        <v>0</v>
      </c>
      <c r="T49" s="41">
        <f>IF('入力(水力)'!$E$13=D$2,D35*'入力(水力)'!$P$23/1000,0)</f>
        <v>0</v>
      </c>
      <c r="U49" s="41">
        <f>IF('入力(水力)'!$E$13=E$2,E35*'入力(水力)'!$P$23/1000,0)</f>
        <v>0</v>
      </c>
      <c r="V49" s="41">
        <f>IF('入力(水力)'!$E$13=F$2,F35*'入力(水力)'!$P$23/1000,0)</f>
        <v>0</v>
      </c>
      <c r="W49" s="41">
        <f>IF('入力(水力)'!$E$13=G$2,G35*'入力(水力)'!$P$23/1000,0)</f>
        <v>0</v>
      </c>
      <c r="X49" s="41">
        <f>IF('入力(水力)'!$E$13=H$2,H35*'入力(水力)'!$P$23/1000,0)</f>
        <v>0</v>
      </c>
      <c r="Y49" s="41">
        <f>IF('入力(水力)'!$E$13=I$2,I35*'入力(水力)'!$P$23/1000,0)</f>
        <v>0</v>
      </c>
      <c r="Z49" s="42">
        <f>IF('入力(水力)'!$E$13=J$2,J35*'入力(水力)'!$P$23/1000,0)</f>
        <v>0</v>
      </c>
      <c r="AA49" s="43">
        <f>SUM(R49:Z49)</f>
        <v>0</v>
      </c>
      <c r="AB49" s="44">
        <f t="shared" si="4"/>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52"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ref="B53:J53" si="9">B5*(1+B$19+B$21)</f>
        <v>4345.6930906030857</v>
      </c>
      <c r="C53" s="13">
        <f t="shared" si="9"/>
        <v>10791.643538945902</v>
      </c>
      <c r="D53" s="13">
        <f t="shared" si="9"/>
        <v>39525.567375846498</v>
      </c>
      <c r="E53" s="13">
        <f t="shared" si="9"/>
        <v>19013.209821428576</v>
      </c>
      <c r="F53" s="13">
        <f t="shared" si="9"/>
        <v>4471.4456731388964</v>
      </c>
      <c r="G53" s="13">
        <f t="shared" si="9"/>
        <v>18379.744437125744</v>
      </c>
      <c r="H53" s="13">
        <f t="shared" si="9"/>
        <v>7529.8087425057656</v>
      </c>
      <c r="I53" s="13">
        <f t="shared" si="9"/>
        <v>3763.8995180722891</v>
      </c>
      <c r="J53" s="13">
        <f t="shared" si="9"/>
        <v>12873.828577067297</v>
      </c>
      <c r="K53" s="16"/>
      <c r="L53" s="16"/>
      <c r="Q53" s="10" t="s">
        <v>13</v>
      </c>
      <c r="R53" s="13">
        <f t="shared" ref="R53:R63" si="10">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ref="B54:J54" si="11">B6*(1+B$19+B$21)</f>
        <v>4368.5524950110203</v>
      </c>
      <c r="C54" s="13">
        <f t="shared" si="11"/>
        <v>11635.307853936374</v>
      </c>
      <c r="D54" s="13">
        <f t="shared" si="11"/>
        <v>43680.905282167041</v>
      </c>
      <c r="E54" s="13">
        <f t="shared" si="11"/>
        <v>20494.366071428572</v>
      </c>
      <c r="F54" s="13">
        <f t="shared" si="11"/>
        <v>4910.0735491927408</v>
      </c>
      <c r="G54" s="13">
        <f t="shared" si="11"/>
        <v>21063.206856287423</v>
      </c>
      <c r="H54" s="13">
        <f t="shared" si="11"/>
        <v>8264.1788670253663</v>
      </c>
      <c r="I54" s="13">
        <f t="shared" si="11"/>
        <v>4293.8738755020076</v>
      </c>
      <c r="J54" s="13">
        <f t="shared" si="11"/>
        <v>14641.743895796328</v>
      </c>
      <c r="K54" s="16"/>
      <c r="L54" s="16"/>
      <c r="Q54" s="10" t="s">
        <v>14</v>
      </c>
      <c r="R54" s="13">
        <f t="shared" si="10"/>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ref="B55:J55" si="12">B7*(1+B$19+B$21)</f>
        <v>4932.0619369138758</v>
      </c>
      <c r="C55" s="13">
        <f t="shared" si="12"/>
        <v>13841.029858283588</v>
      </c>
      <c r="D55" s="13">
        <f t="shared" si="12"/>
        <v>56393.341189334082</v>
      </c>
      <c r="E55" s="13">
        <f t="shared" si="12"/>
        <v>24827</v>
      </c>
      <c r="F55" s="13">
        <f t="shared" si="12"/>
        <v>6055.3796700000003</v>
      </c>
      <c r="G55" s="13">
        <f t="shared" si="12"/>
        <v>26361.071999999996</v>
      </c>
      <c r="H55" s="13">
        <f t="shared" si="12"/>
        <v>10470.307200000001</v>
      </c>
      <c r="I55" s="13">
        <f t="shared" si="12"/>
        <v>5386.2699999999995</v>
      </c>
      <c r="J55" s="13">
        <f t="shared" si="12"/>
        <v>18753.719999999998</v>
      </c>
      <c r="K55" s="16"/>
      <c r="L55" s="16"/>
      <c r="Q55" s="10" t="s">
        <v>15</v>
      </c>
      <c r="R55" s="13">
        <f t="shared" si="10"/>
        <v>4932.0619369138758</v>
      </c>
      <c r="S55" s="13">
        <f t="shared" si="8"/>
        <v>13841.029858283588</v>
      </c>
      <c r="T55" s="13">
        <f t="shared" si="8"/>
        <v>56393.341189334082</v>
      </c>
      <c r="U55" s="13">
        <f t="shared" si="8"/>
        <v>24827</v>
      </c>
      <c r="V55" s="13">
        <f t="shared" si="8"/>
        <v>6055.3796700000003</v>
      </c>
      <c r="W55" s="13">
        <f t="shared" si="8"/>
        <v>26361.071999999996</v>
      </c>
      <c r="X55" s="13">
        <f t="shared" si="8"/>
        <v>10470.307200000001</v>
      </c>
      <c r="Y55" s="13">
        <f t="shared" si="8"/>
        <v>5386.2699999999995</v>
      </c>
      <c r="Z55" s="13">
        <f t="shared" si="8"/>
        <v>18753.719999999998</v>
      </c>
      <c r="AA55" s="16"/>
      <c r="AB55" s="16"/>
    </row>
    <row r="56" spans="1:30" x14ac:dyDescent="0.3">
      <c r="A56" s="10" t="s">
        <v>16</v>
      </c>
      <c r="B56" s="13">
        <f t="shared" ref="B56:J56" si="13">B8*(1+B$19+B$21)</f>
        <v>5039.3593000000001</v>
      </c>
      <c r="C56" s="13">
        <f t="shared" si="13"/>
        <v>14147.024100000001</v>
      </c>
      <c r="D56" s="13">
        <f t="shared" si="13"/>
        <v>56391.75</v>
      </c>
      <c r="E56" s="13">
        <f t="shared" si="13"/>
        <v>24827</v>
      </c>
      <c r="F56" s="13">
        <f t="shared" si="13"/>
        <v>6055.3796700000003</v>
      </c>
      <c r="G56" s="13">
        <f t="shared" si="13"/>
        <v>26361.071999999996</v>
      </c>
      <c r="H56" s="13">
        <f t="shared" si="13"/>
        <v>10470.307200000001</v>
      </c>
      <c r="I56" s="13">
        <f t="shared" si="13"/>
        <v>5386.2699999999995</v>
      </c>
      <c r="J56" s="13">
        <f t="shared" si="13"/>
        <v>18753.719999999998</v>
      </c>
      <c r="K56" s="16"/>
      <c r="L56" s="16"/>
      <c r="Q56" s="10" t="s">
        <v>16</v>
      </c>
      <c r="R56" s="13">
        <f t="shared" si="10"/>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ref="B57:J57" si="14">B9*(1+B$19+B$21)</f>
        <v>4739.1678010287078</v>
      </c>
      <c r="C57" s="13">
        <f t="shared" si="14"/>
        <v>12662.019787154044</v>
      </c>
      <c r="D57" s="13">
        <f t="shared" si="14"/>
        <v>48256.105014108347</v>
      </c>
      <c r="E57" s="13">
        <f t="shared" si="14"/>
        <v>22751.366071428576</v>
      </c>
      <c r="F57" s="13">
        <f t="shared" si="14"/>
        <v>5385.2537482510716</v>
      </c>
      <c r="G57" s="13">
        <f t="shared" si="14"/>
        <v>22750.236538922156</v>
      </c>
      <c r="H57" s="13">
        <f t="shared" si="14"/>
        <v>9156.488867640277</v>
      </c>
      <c r="I57" s="13">
        <f t="shared" si="14"/>
        <v>4704.8743975903617</v>
      </c>
      <c r="J57" s="13">
        <f t="shared" si="14"/>
        <v>16167.850838760607</v>
      </c>
      <c r="K57" s="16"/>
      <c r="L57" s="16"/>
      <c r="Q57" s="10" t="s">
        <v>17</v>
      </c>
      <c r="R57" s="13">
        <f t="shared" si="10"/>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ref="B58:J58" si="15">B10*(1+B$19+B$21)</f>
        <v>5248.0380014425964</v>
      </c>
      <c r="C58" s="13">
        <f t="shared" si="15"/>
        <v>11596.809482326638</v>
      </c>
      <c r="D58" s="13">
        <f t="shared" si="15"/>
        <v>40084.499149266368</v>
      </c>
      <c r="E58" s="13">
        <f t="shared" si="15"/>
        <v>19819.281250000004</v>
      </c>
      <c r="F58" s="13">
        <f t="shared" si="15"/>
        <v>4550.6423729819517</v>
      </c>
      <c r="G58" s="13">
        <f>G10*(1+G$19+G$21)</f>
        <v>18823.699616766466</v>
      </c>
      <c r="H58" s="13">
        <f t="shared" si="15"/>
        <v>7840.6585623366645</v>
      </c>
      <c r="I58" s="13">
        <f t="shared" si="15"/>
        <v>3882.8733534136545</v>
      </c>
      <c r="J58" s="13">
        <f t="shared" si="15"/>
        <v>13778.142553779357</v>
      </c>
      <c r="K58" s="16"/>
      <c r="L58" s="16"/>
      <c r="Q58" s="10" t="s">
        <v>18</v>
      </c>
      <c r="R58" s="13">
        <f t="shared" si="10"/>
        <v>5248.0380014425964</v>
      </c>
      <c r="S58" s="13">
        <f t="shared" si="8"/>
        <v>11596.809482326638</v>
      </c>
      <c r="T58" s="13">
        <f t="shared" si="8"/>
        <v>40084.499149266368</v>
      </c>
      <c r="U58" s="13">
        <f t="shared" si="8"/>
        <v>19819.281250000004</v>
      </c>
      <c r="V58" s="13">
        <f t="shared" si="8"/>
        <v>4550.6423729819517</v>
      </c>
      <c r="W58" s="13">
        <f>G58</f>
        <v>18823.699616766466</v>
      </c>
      <c r="X58" s="13">
        <f t="shared" si="8"/>
        <v>7840.6585623366645</v>
      </c>
      <c r="Y58" s="13">
        <f t="shared" si="8"/>
        <v>3882.8733534136545</v>
      </c>
      <c r="Z58" s="13">
        <f t="shared" si="8"/>
        <v>13778.142553779357</v>
      </c>
      <c r="AA58" s="16"/>
      <c r="AB58" s="16"/>
    </row>
    <row r="59" spans="1:30" x14ac:dyDescent="0.3">
      <c r="A59" s="10" t="s">
        <v>19</v>
      </c>
      <c r="B59" s="13">
        <f t="shared" ref="B59:J59" si="16">B11*(1+B$19+B$21)</f>
        <v>5463.397653496294</v>
      </c>
      <c r="C59" s="13">
        <f t="shared" si="16"/>
        <v>12934.352907396278</v>
      </c>
      <c r="D59" s="13">
        <f t="shared" si="16"/>
        <v>42607.913274548526</v>
      </c>
      <c r="E59" s="13">
        <f t="shared" si="16"/>
        <v>19597.611607142859</v>
      </c>
      <c r="F59" s="13">
        <f t="shared" si="16"/>
        <v>5019.7305182062009</v>
      </c>
      <c r="G59" s="13">
        <f t="shared" si="16"/>
        <v>19573.490586826345</v>
      </c>
      <c r="H59" s="13">
        <f t="shared" si="16"/>
        <v>8391.9391489623376</v>
      </c>
      <c r="I59" s="13">
        <f t="shared" si="16"/>
        <v>4001.8471887550199</v>
      </c>
      <c r="J59" s="13">
        <f t="shared" si="16"/>
        <v>14056.962415630551</v>
      </c>
      <c r="K59" s="16"/>
      <c r="L59" s="16"/>
      <c r="Q59" s="10" t="s">
        <v>19</v>
      </c>
      <c r="R59" s="13">
        <f t="shared" si="10"/>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ref="B60:J60" si="17">B12*(1+B$19+B$21)</f>
        <v>5884.491945221399</v>
      </c>
      <c r="C60" s="13">
        <f t="shared" si="17"/>
        <v>14424.78986543029</v>
      </c>
      <c r="D60" s="13">
        <f t="shared" si="17"/>
        <v>47221.513709085775</v>
      </c>
      <c r="E60" s="13">
        <f t="shared" si="17"/>
        <v>22066.205357142859</v>
      </c>
      <c r="F60" s="13">
        <f t="shared" si="17"/>
        <v>5695.9484937892112</v>
      </c>
      <c r="G60" s="13">
        <f t="shared" si="17"/>
        <v>23519.758850299397</v>
      </c>
      <c r="H60" s="13">
        <f t="shared" si="17"/>
        <v>10129.27778601076</v>
      </c>
      <c r="I60" s="13">
        <f t="shared" si="17"/>
        <v>4964.4536746987951</v>
      </c>
      <c r="J60" s="13">
        <f t="shared" si="17"/>
        <v>17978.946224590487</v>
      </c>
      <c r="K60" s="16"/>
      <c r="L60" s="16"/>
      <c r="Q60" s="10" t="s">
        <v>20</v>
      </c>
      <c r="R60" s="13">
        <f t="shared" si="10"/>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ref="B61:J61" si="18">B13*(1+B$19+B$21)</f>
        <v>6004.8046000000004</v>
      </c>
      <c r="C61" s="13">
        <f t="shared" si="18"/>
        <v>15005.565300000002</v>
      </c>
      <c r="D61" s="13">
        <f t="shared" si="18"/>
        <v>50625.810249717826</v>
      </c>
      <c r="E61" s="13">
        <f t="shared" si="18"/>
        <v>23144.325892857145</v>
      </c>
      <c r="F61" s="13">
        <f t="shared" si="18"/>
        <v>5994.4591316591886</v>
      </c>
      <c r="G61" s="13">
        <f t="shared" si="18"/>
        <v>24259.684149700599</v>
      </c>
      <c r="H61" s="13">
        <f t="shared" si="18"/>
        <v>10371.720525749424</v>
      </c>
      <c r="I61" s="13">
        <f t="shared" si="18"/>
        <v>4964.4536746987951</v>
      </c>
      <c r="J61" s="13">
        <f t="shared" si="18"/>
        <v>18214.586019340833</v>
      </c>
      <c r="K61" s="16"/>
      <c r="L61" s="16"/>
      <c r="Q61" s="10" t="s">
        <v>21</v>
      </c>
      <c r="R61" s="13">
        <f t="shared" si="10"/>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ref="B62:J62" si="19">B14*(1+B$19+B$21)</f>
        <v>5921.7888682027651</v>
      </c>
      <c r="C62" s="13">
        <f t="shared" si="19"/>
        <v>14841.672232289988</v>
      </c>
      <c r="D62" s="13">
        <f t="shared" si="19"/>
        <v>50625.49201185102</v>
      </c>
      <c r="E62" s="13">
        <f t="shared" si="19"/>
        <v>23144.325892857145</v>
      </c>
      <c r="F62" s="13">
        <f t="shared" si="19"/>
        <v>5994.4591316591886</v>
      </c>
      <c r="G62" s="13">
        <f t="shared" si="19"/>
        <v>24259.684149700599</v>
      </c>
      <c r="H62" s="13">
        <f t="shared" si="19"/>
        <v>10371.720525749424</v>
      </c>
      <c r="I62" s="13">
        <f t="shared" si="19"/>
        <v>4964.4536746987951</v>
      </c>
      <c r="J62" s="13">
        <f t="shared" si="19"/>
        <v>18214.586019340833</v>
      </c>
      <c r="K62" s="16"/>
      <c r="L62" s="16"/>
      <c r="Q62" s="10" t="s">
        <v>22</v>
      </c>
      <c r="R62" s="13">
        <f t="shared" si="10"/>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ref="B63:J63" si="20">B15*(1+B$19+B$21)</f>
        <v>5464.6007800440793</v>
      </c>
      <c r="C63" s="13">
        <f t="shared" si="20"/>
        <v>13789.016757132385</v>
      </c>
      <c r="D63" s="13">
        <f t="shared" si="20"/>
        <v>45960.867439334084</v>
      </c>
      <c r="E63" s="13">
        <f t="shared" si="20"/>
        <v>21139.223214285714</v>
      </c>
      <c r="F63" s="13">
        <f t="shared" si="20"/>
        <v>5549.7392017712627</v>
      </c>
      <c r="G63" s="13">
        <f t="shared" si="20"/>
        <v>21615.684413173651</v>
      </c>
      <c r="H63" s="13">
        <f t="shared" si="20"/>
        <v>9155.4828811683328</v>
      </c>
      <c r="I63" s="13">
        <f t="shared" si="20"/>
        <v>4434.4793172690761</v>
      </c>
      <c r="J63" s="13">
        <f t="shared" si="20"/>
        <v>15489.306927175843</v>
      </c>
      <c r="K63" s="16"/>
      <c r="L63" s="16"/>
      <c r="Q63" s="10" t="s">
        <v>23</v>
      </c>
      <c r="R63" s="13">
        <f t="shared" si="10"/>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31" x14ac:dyDescent="0.3">
      <c r="A65" s="1" t="s">
        <v>56</v>
      </c>
      <c r="K65" s="28" t="s">
        <v>38</v>
      </c>
      <c r="Q65" s="1" t="s">
        <v>56</v>
      </c>
      <c r="AA65" s="28" t="s">
        <v>38</v>
      </c>
    </row>
    <row r="66" spans="1:31" x14ac:dyDescent="0.3">
      <c r="A66" s="10" t="s">
        <v>12</v>
      </c>
      <c r="B66" s="13">
        <f t="shared" ref="B66:J77" si="21">B52-B38</f>
        <v>4802.8811787617715</v>
      </c>
      <c r="C66" s="13">
        <f t="shared" si="21"/>
        <v>11574.468292369162</v>
      </c>
      <c r="D66" s="13">
        <f t="shared" si="21"/>
        <v>40837.662100733636</v>
      </c>
      <c r="E66" s="13">
        <f t="shared" si="21"/>
        <v>18821.767857142859</v>
      </c>
      <c r="F66" s="13">
        <f t="shared" si="21"/>
        <v>4702.9437188339807</v>
      </c>
      <c r="G66" s="13">
        <f t="shared" si="21"/>
        <v>17856.863892215566</v>
      </c>
      <c r="H66" s="13">
        <f t="shared" si="21"/>
        <v>7477.4974459646428</v>
      </c>
      <c r="I66" s="13">
        <f t="shared" si="21"/>
        <v>3742.2679116465865</v>
      </c>
      <c r="J66" s="30">
        <f t="shared" si="21"/>
        <v>12677.667700809157</v>
      </c>
      <c r="K66" s="29">
        <f>SUM($B66:$J66)</f>
        <v>122494.02009847737</v>
      </c>
      <c r="L66" s="16"/>
      <c r="Q66" s="10" t="s">
        <v>12</v>
      </c>
      <c r="R66" s="13">
        <f>R52-R38</f>
        <v>4802.8811787617715</v>
      </c>
      <c r="S66" s="13">
        <f t="shared" ref="S66:Z66" si="22">S52-S38</f>
        <v>11581.410133682746</v>
      </c>
      <c r="T66" s="13">
        <f t="shared" si="22"/>
        <v>40837.662100733636</v>
      </c>
      <c r="U66" s="13">
        <f t="shared" si="22"/>
        <v>18821.767857142859</v>
      </c>
      <c r="V66" s="13">
        <f>V52-V38</f>
        <v>4702.9437188339807</v>
      </c>
      <c r="W66" s="13">
        <f>W52-W38</f>
        <v>17856.863892215566</v>
      </c>
      <c r="X66" s="13">
        <f t="shared" si="22"/>
        <v>7477.4974459646428</v>
      </c>
      <c r="Y66" s="13">
        <f t="shared" si="22"/>
        <v>3742.2679116465865</v>
      </c>
      <c r="Z66" s="30">
        <f t="shared" si="22"/>
        <v>12677.667700809157</v>
      </c>
      <c r="AA66" s="29">
        <f>SUM($R66:$Z66)</f>
        <v>122500.96193979096</v>
      </c>
      <c r="AB66" s="16"/>
    </row>
    <row r="67" spans="1:31" x14ac:dyDescent="0.3">
      <c r="A67" s="10" t="s">
        <v>13</v>
      </c>
      <c r="B67" s="13">
        <f t="shared" si="21"/>
        <v>4345.6930906030857</v>
      </c>
      <c r="C67" s="13">
        <f t="shared" si="21"/>
        <v>10784.983243752165</v>
      </c>
      <c r="D67" s="13">
        <f t="shared" si="21"/>
        <v>39525.567375846498</v>
      </c>
      <c r="E67" s="13">
        <f t="shared" si="21"/>
        <v>19013.209821428576</v>
      </c>
      <c r="F67" s="13">
        <f t="shared" si="21"/>
        <v>4471.4456731388964</v>
      </c>
      <c r="G67" s="13">
        <f t="shared" si="21"/>
        <v>18379.744437125744</v>
      </c>
      <c r="H67" s="13">
        <f t="shared" si="21"/>
        <v>7529.8087425057656</v>
      </c>
      <c r="I67" s="13">
        <f t="shared" si="21"/>
        <v>3763.8995180722891</v>
      </c>
      <c r="J67" s="30">
        <f t="shared" si="21"/>
        <v>12873.828577067297</v>
      </c>
      <c r="K67" s="29">
        <f t="shared" ref="K67:K77" si="23">SUM($B67:$J67)</f>
        <v>120688.1804795403</v>
      </c>
      <c r="L67" s="16"/>
      <c r="Q67" s="10" t="s">
        <v>13</v>
      </c>
      <c r="R67" s="13">
        <f t="shared" ref="R67:Z77" si="24">R53-R39</f>
        <v>4345.6930906030857</v>
      </c>
      <c r="S67" s="13">
        <f t="shared" si="24"/>
        <v>10791.643538945902</v>
      </c>
      <c r="T67" s="13">
        <f t="shared" si="24"/>
        <v>39525.567375846498</v>
      </c>
      <c r="U67" s="13">
        <f t="shared" si="24"/>
        <v>19013.209821428576</v>
      </c>
      <c r="V67" s="13">
        <f t="shared" si="24"/>
        <v>4471.4456731388964</v>
      </c>
      <c r="W67" s="13">
        <f t="shared" ref="W67:W72" si="25">W53-W39</f>
        <v>18379.744437125744</v>
      </c>
      <c r="X67" s="13">
        <f t="shared" si="24"/>
        <v>7529.8087425057656</v>
      </c>
      <c r="Y67" s="13">
        <f t="shared" si="24"/>
        <v>3763.8995180722891</v>
      </c>
      <c r="Z67" s="30">
        <f t="shared" si="24"/>
        <v>12873.828577067297</v>
      </c>
      <c r="AA67" s="29">
        <f t="shared" ref="AA67:AA76" si="26">SUM($R67:$Z67)</f>
        <v>120694.84077473404</v>
      </c>
      <c r="AB67" s="16"/>
    </row>
    <row r="68" spans="1:31" x14ac:dyDescent="0.3">
      <c r="A68" s="10" t="s">
        <v>14</v>
      </c>
      <c r="B68" s="13">
        <f t="shared" si="21"/>
        <v>4368.5524950110203</v>
      </c>
      <c r="C68" s="13">
        <f t="shared" si="21"/>
        <v>11630.305547580479</v>
      </c>
      <c r="D68" s="13">
        <f t="shared" si="21"/>
        <v>43680.905282167041</v>
      </c>
      <c r="E68" s="13">
        <f t="shared" si="21"/>
        <v>20494.366071428572</v>
      </c>
      <c r="F68" s="13">
        <f t="shared" si="21"/>
        <v>4910.0735491927408</v>
      </c>
      <c r="G68" s="13">
        <f t="shared" si="21"/>
        <v>21063.206856287423</v>
      </c>
      <c r="H68" s="13">
        <f t="shared" si="21"/>
        <v>8264.1788670253663</v>
      </c>
      <c r="I68" s="13">
        <f t="shared" si="21"/>
        <v>4293.8738755020076</v>
      </c>
      <c r="J68" s="30">
        <f t="shared" si="21"/>
        <v>14641.743895796328</v>
      </c>
      <c r="K68" s="29">
        <f t="shared" si="23"/>
        <v>133347.20643999099</v>
      </c>
      <c r="L68" s="16"/>
      <c r="Q68" s="10" t="s">
        <v>14</v>
      </c>
      <c r="R68" s="13">
        <f t="shared" si="24"/>
        <v>4368.5524950110203</v>
      </c>
      <c r="S68" s="13">
        <f t="shared" si="24"/>
        <v>11635.307853936374</v>
      </c>
      <c r="T68" s="13">
        <f t="shared" si="24"/>
        <v>43680.905282167041</v>
      </c>
      <c r="U68" s="13">
        <f t="shared" si="24"/>
        <v>20494.366071428572</v>
      </c>
      <c r="V68" s="13">
        <f>V54-V40</f>
        <v>4910.0735491927408</v>
      </c>
      <c r="W68" s="13">
        <f t="shared" si="25"/>
        <v>21063.206856287423</v>
      </c>
      <c r="X68" s="13">
        <f t="shared" si="24"/>
        <v>8264.1788670253663</v>
      </c>
      <c r="Y68" s="13">
        <f t="shared" si="24"/>
        <v>4293.8738755020076</v>
      </c>
      <c r="Z68" s="30">
        <f t="shared" si="24"/>
        <v>14641.743895796328</v>
      </c>
      <c r="AA68" s="29">
        <f t="shared" si="26"/>
        <v>133352.20874634688</v>
      </c>
      <c r="AB68" s="16"/>
    </row>
    <row r="69" spans="1:31" x14ac:dyDescent="0.3">
      <c r="A69" s="10" t="s">
        <v>15</v>
      </c>
      <c r="B69" s="13">
        <f t="shared" si="21"/>
        <v>4932.0619369138758</v>
      </c>
      <c r="C69" s="13">
        <f t="shared" si="21"/>
        <v>13836.358612516233</v>
      </c>
      <c r="D69" s="13">
        <f t="shared" si="21"/>
        <v>56393.341189334082</v>
      </c>
      <c r="E69" s="13">
        <f t="shared" si="21"/>
        <v>24827</v>
      </c>
      <c r="F69" s="13">
        <f t="shared" si="21"/>
        <v>6055.3796700000003</v>
      </c>
      <c r="G69" s="13">
        <f t="shared" si="21"/>
        <v>26361.071999999996</v>
      </c>
      <c r="H69" s="13">
        <f t="shared" si="21"/>
        <v>10470.307200000001</v>
      </c>
      <c r="I69" s="13">
        <f t="shared" si="21"/>
        <v>5386.2699999999995</v>
      </c>
      <c r="J69" s="30">
        <f t="shared" si="21"/>
        <v>18753.719999999998</v>
      </c>
      <c r="K69" s="29">
        <f t="shared" si="23"/>
        <v>167015.51060876419</v>
      </c>
      <c r="L69" s="16"/>
      <c r="Q69" s="10" t="s">
        <v>15</v>
      </c>
      <c r="R69" s="13">
        <f t="shared" si="24"/>
        <v>4932.0619369138758</v>
      </c>
      <c r="S69" s="13">
        <f t="shared" si="24"/>
        <v>13841.029858283588</v>
      </c>
      <c r="T69" s="13">
        <f t="shared" si="24"/>
        <v>56393.341189334082</v>
      </c>
      <c r="U69" s="13">
        <f t="shared" si="24"/>
        <v>24827</v>
      </c>
      <c r="V69" s="13">
        <f t="shared" si="24"/>
        <v>6055.3796700000003</v>
      </c>
      <c r="W69" s="13">
        <f t="shared" si="25"/>
        <v>26361.071999999996</v>
      </c>
      <c r="X69" s="13">
        <f t="shared" si="24"/>
        <v>10470.307200000001</v>
      </c>
      <c r="Y69" s="13">
        <f t="shared" si="24"/>
        <v>5386.2699999999995</v>
      </c>
      <c r="Z69" s="30">
        <f t="shared" si="24"/>
        <v>18753.719999999998</v>
      </c>
      <c r="AA69" s="29">
        <f t="shared" si="26"/>
        <v>167020.18185453152</v>
      </c>
      <c r="AB69" s="16"/>
    </row>
    <row r="70" spans="1:31" x14ac:dyDescent="0.3">
      <c r="A70" s="10" t="s">
        <v>16</v>
      </c>
      <c r="B70" s="13">
        <f t="shared" si="21"/>
        <v>5039.3593000000001</v>
      </c>
      <c r="C70" s="13">
        <f t="shared" si="21"/>
        <v>14143.035192839905</v>
      </c>
      <c r="D70" s="13">
        <f t="shared" si="21"/>
        <v>56391.75</v>
      </c>
      <c r="E70" s="13">
        <f t="shared" si="21"/>
        <v>24827</v>
      </c>
      <c r="F70" s="13">
        <f t="shared" si="21"/>
        <v>6055.3796700000003</v>
      </c>
      <c r="G70" s="13">
        <f>G56-G42</f>
        <v>26361.071999999996</v>
      </c>
      <c r="H70" s="13">
        <f t="shared" si="21"/>
        <v>10470.307200000001</v>
      </c>
      <c r="I70" s="13">
        <f t="shared" si="21"/>
        <v>5386.2699999999995</v>
      </c>
      <c r="J70" s="30">
        <f t="shared" si="21"/>
        <v>18753.719999999998</v>
      </c>
      <c r="K70" s="29">
        <f t="shared" si="23"/>
        <v>167427.89336283988</v>
      </c>
      <c r="L70" s="16"/>
      <c r="Q70" s="10" t="s">
        <v>16</v>
      </c>
      <c r="R70" s="13">
        <f t="shared" si="24"/>
        <v>5039.3593000000001</v>
      </c>
      <c r="S70" s="13">
        <f t="shared" si="24"/>
        <v>14147.024100000001</v>
      </c>
      <c r="T70" s="13">
        <f t="shared" si="24"/>
        <v>56391.75</v>
      </c>
      <c r="U70" s="13">
        <f t="shared" si="24"/>
        <v>24827</v>
      </c>
      <c r="V70" s="13">
        <f t="shared" si="24"/>
        <v>6055.3796700000003</v>
      </c>
      <c r="W70" s="13">
        <f t="shared" si="25"/>
        <v>26361.071999999996</v>
      </c>
      <c r="X70" s="13">
        <f t="shared" si="24"/>
        <v>10470.307200000001</v>
      </c>
      <c r="Y70" s="13">
        <f t="shared" si="24"/>
        <v>5386.2699999999995</v>
      </c>
      <c r="Z70" s="30">
        <f t="shared" si="24"/>
        <v>18753.719999999998</v>
      </c>
      <c r="AA70" s="29">
        <f t="shared" si="26"/>
        <v>167431.88226999997</v>
      </c>
      <c r="AB70" s="16"/>
    </row>
    <row r="71" spans="1:31" x14ac:dyDescent="0.3">
      <c r="A71" s="10" t="s">
        <v>17</v>
      </c>
      <c r="B71" s="13">
        <f t="shared" si="21"/>
        <v>4739.1678010287078</v>
      </c>
      <c r="C71" s="13">
        <f t="shared" si="21"/>
        <v>12658.244393420511</v>
      </c>
      <c r="D71" s="13">
        <f t="shared" si="21"/>
        <v>48256.105014108347</v>
      </c>
      <c r="E71" s="13">
        <f t="shared" si="21"/>
        <v>22751.366071428576</v>
      </c>
      <c r="F71" s="13">
        <f t="shared" si="21"/>
        <v>5385.2537482510716</v>
      </c>
      <c r="G71" s="13">
        <f t="shared" si="21"/>
        <v>22750.236538922156</v>
      </c>
      <c r="H71" s="13">
        <f t="shared" si="21"/>
        <v>9156.488867640277</v>
      </c>
      <c r="I71" s="13">
        <f t="shared" si="21"/>
        <v>4704.8743975903617</v>
      </c>
      <c r="J71" s="30">
        <f t="shared" si="21"/>
        <v>16167.850838760607</v>
      </c>
      <c r="K71" s="29">
        <f t="shared" si="23"/>
        <v>146569.5876711506</v>
      </c>
      <c r="L71" s="16"/>
      <c r="Q71" s="10" t="s">
        <v>17</v>
      </c>
      <c r="R71" s="13">
        <f t="shared" si="24"/>
        <v>4739.1678010287078</v>
      </c>
      <c r="S71" s="13">
        <f t="shared" si="24"/>
        <v>12662.019787154044</v>
      </c>
      <c r="T71" s="13">
        <f t="shared" si="24"/>
        <v>48256.105014108347</v>
      </c>
      <c r="U71" s="13">
        <f t="shared" si="24"/>
        <v>22751.366071428576</v>
      </c>
      <c r="V71" s="13">
        <f>V57-V43</f>
        <v>5385.2537482510716</v>
      </c>
      <c r="W71" s="13">
        <f t="shared" si="25"/>
        <v>22750.236538922156</v>
      </c>
      <c r="X71" s="13">
        <f t="shared" si="24"/>
        <v>9156.488867640277</v>
      </c>
      <c r="Y71" s="13">
        <f t="shared" si="24"/>
        <v>4704.8743975903617</v>
      </c>
      <c r="Z71" s="30">
        <f t="shared" si="24"/>
        <v>16167.850838760607</v>
      </c>
      <c r="AA71" s="29">
        <f>SUM($R71:$Z71)</f>
        <v>146573.36306488415</v>
      </c>
      <c r="AB71" s="16"/>
    </row>
    <row r="72" spans="1:31" x14ac:dyDescent="0.3">
      <c r="A72" s="10" t="s">
        <v>18</v>
      </c>
      <c r="B72" s="13">
        <f t="shared" si="21"/>
        <v>5248.0380014425964</v>
      </c>
      <c r="C72" s="13">
        <f t="shared" si="21"/>
        <v>11593.751630828858</v>
      </c>
      <c r="D72" s="13">
        <f t="shared" si="21"/>
        <v>40084.499149266368</v>
      </c>
      <c r="E72" s="13">
        <f t="shared" si="21"/>
        <v>19819.281250000004</v>
      </c>
      <c r="F72" s="13">
        <f t="shared" si="21"/>
        <v>4550.6423729819517</v>
      </c>
      <c r="G72" s="13">
        <f t="shared" si="21"/>
        <v>18823.699616766466</v>
      </c>
      <c r="H72" s="13">
        <f t="shared" si="21"/>
        <v>7840.6585623366645</v>
      </c>
      <c r="I72" s="13">
        <f t="shared" si="21"/>
        <v>3882.8733534136545</v>
      </c>
      <c r="J72" s="30">
        <f t="shared" si="21"/>
        <v>13778.142553779357</v>
      </c>
      <c r="K72" s="29">
        <f t="shared" si="23"/>
        <v>125621.58649081591</v>
      </c>
      <c r="L72" s="16"/>
      <c r="Q72" s="10" t="s">
        <v>18</v>
      </c>
      <c r="R72" s="13">
        <f t="shared" si="24"/>
        <v>5248.0380014425964</v>
      </c>
      <c r="S72" s="13">
        <f t="shared" si="24"/>
        <v>11596.809482326638</v>
      </c>
      <c r="T72" s="13">
        <f t="shared" si="24"/>
        <v>40084.499149266368</v>
      </c>
      <c r="U72" s="13">
        <f t="shared" si="24"/>
        <v>19819.281250000004</v>
      </c>
      <c r="V72" s="13">
        <f t="shared" si="24"/>
        <v>4550.6423729819517</v>
      </c>
      <c r="W72" s="13">
        <f t="shared" si="25"/>
        <v>18823.699616766466</v>
      </c>
      <c r="X72" s="13">
        <f t="shared" si="24"/>
        <v>7840.6585623366645</v>
      </c>
      <c r="Y72" s="13">
        <f t="shared" si="24"/>
        <v>3882.8733534136545</v>
      </c>
      <c r="Z72" s="30">
        <f t="shared" si="24"/>
        <v>13778.142553779357</v>
      </c>
      <c r="AA72" s="29">
        <f t="shared" si="26"/>
        <v>125624.6443423137</v>
      </c>
      <c r="AB72" s="16"/>
    </row>
    <row r="73" spans="1:31" x14ac:dyDescent="0.3">
      <c r="A73" s="10" t="s">
        <v>19</v>
      </c>
      <c r="B73" s="13">
        <f t="shared" si="21"/>
        <v>5463.397653496294</v>
      </c>
      <c r="C73" s="13">
        <f t="shared" si="21"/>
        <v>12930.08628367683</v>
      </c>
      <c r="D73" s="13">
        <f t="shared" si="21"/>
        <v>42607.913274548526</v>
      </c>
      <c r="E73" s="13">
        <f t="shared" si="21"/>
        <v>19597.611607142859</v>
      </c>
      <c r="F73" s="13">
        <f t="shared" si="21"/>
        <v>5019.7305182062009</v>
      </c>
      <c r="G73" s="13">
        <f t="shared" si="21"/>
        <v>19573.490586826345</v>
      </c>
      <c r="H73" s="13">
        <f t="shared" si="21"/>
        <v>8391.9391489623376</v>
      </c>
      <c r="I73" s="13">
        <f t="shared" si="21"/>
        <v>4001.8471887550199</v>
      </c>
      <c r="J73" s="30">
        <f t="shared" si="21"/>
        <v>14056.962415630551</v>
      </c>
      <c r="K73" s="29">
        <f t="shared" si="23"/>
        <v>131642.97867724497</v>
      </c>
      <c r="L73" s="16"/>
      <c r="Q73" s="10" t="s">
        <v>19</v>
      </c>
      <c r="R73" s="13">
        <f t="shared" si="24"/>
        <v>5463.397653496294</v>
      </c>
      <c r="S73" s="13">
        <f t="shared" si="24"/>
        <v>12934.352907396278</v>
      </c>
      <c r="T73" s="13">
        <f t="shared" si="24"/>
        <v>42607.913274548526</v>
      </c>
      <c r="U73" s="13">
        <f>U59-U45</f>
        <v>19597.611607142859</v>
      </c>
      <c r="V73" s="13">
        <f t="shared" si="24"/>
        <v>5019.7305182062009</v>
      </c>
      <c r="W73" s="13">
        <f t="shared" si="24"/>
        <v>19573.490586826345</v>
      </c>
      <c r="X73" s="13">
        <f t="shared" si="24"/>
        <v>8391.9391489623376</v>
      </c>
      <c r="Y73" s="13">
        <f t="shared" si="24"/>
        <v>4001.8471887550199</v>
      </c>
      <c r="Z73" s="30">
        <f t="shared" si="24"/>
        <v>14056.962415630551</v>
      </c>
      <c r="AA73" s="29">
        <f t="shared" si="26"/>
        <v>131647.24530096439</v>
      </c>
      <c r="AB73" s="16"/>
    </row>
    <row r="74" spans="1:31" x14ac:dyDescent="0.3">
      <c r="A74" s="10" t="s">
        <v>20</v>
      </c>
      <c r="B74" s="13">
        <f t="shared" si="21"/>
        <v>5884.491945221399</v>
      </c>
      <c r="C74" s="13">
        <f t="shared" si="21"/>
        <v>14419.917826572449</v>
      </c>
      <c r="D74" s="13">
        <f t="shared" si="21"/>
        <v>47221.513709085775</v>
      </c>
      <c r="E74" s="13">
        <f t="shared" si="21"/>
        <v>22066.205357142859</v>
      </c>
      <c r="F74" s="13">
        <f t="shared" si="21"/>
        <v>5695.9484937892112</v>
      </c>
      <c r="G74" s="13">
        <f t="shared" si="21"/>
        <v>23519.758850299397</v>
      </c>
      <c r="H74" s="13">
        <f t="shared" si="21"/>
        <v>10129.27778601076</v>
      </c>
      <c r="I74" s="13">
        <f t="shared" si="21"/>
        <v>4964.4536746987951</v>
      </c>
      <c r="J74" s="30">
        <f t="shared" si="21"/>
        <v>17978.946224590487</v>
      </c>
      <c r="K74" s="29">
        <f t="shared" si="23"/>
        <v>151880.51386741112</v>
      </c>
      <c r="L74" s="16"/>
      <c r="Q74" s="10" t="s">
        <v>20</v>
      </c>
      <c r="R74" s="13">
        <f t="shared" si="24"/>
        <v>5884.491945221399</v>
      </c>
      <c r="S74" s="13">
        <f t="shared" si="24"/>
        <v>14424.78986543029</v>
      </c>
      <c r="T74" s="13">
        <f t="shared" si="24"/>
        <v>47221.513709085775</v>
      </c>
      <c r="U74" s="13">
        <f t="shared" si="24"/>
        <v>22066.205357142859</v>
      </c>
      <c r="V74" s="13">
        <f t="shared" si="24"/>
        <v>5695.9484937892112</v>
      </c>
      <c r="W74" s="13">
        <f t="shared" si="24"/>
        <v>23519.758850299397</v>
      </c>
      <c r="X74" s="13">
        <f t="shared" si="24"/>
        <v>10129.27778601076</v>
      </c>
      <c r="Y74" s="13">
        <f t="shared" si="24"/>
        <v>4964.4536746987951</v>
      </c>
      <c r="Z74" s="30">
        <f t="shared" si="24"/>
        <v>17978.946224590487</v>
      </c>
      <c r="AA74" s="29">
        <f t="shared" si="26"/>
        <v>151885.38590626896</v>
      </c>
      <c r="AB74" s="16"/>
    </row>
    <row r="75" spans="1:31" x14ac:dyDescent="0.3">
      <c r="A75" s="10" t="s">
        <v>21</v>
      </c>
      <c r="B75" s="13">
        <f t="shared" si="21"/>
        <v>6004.8046000000004</v>
      </c>
      <c r="C75" s="13">
        <f t="shared" si="21"/>
        <v>15001.682243167192</v>
      </c>
      <c r="D75" s="13">
        <f t="shared" si="21"/>
        <v>50625.810249717826</v>
      </c>
      <c r="E75" s="13">
        <f t="shared" si="21"/>
        <v>23144.325892857145</v>
      </c>
      <c r="F75" s="13">
        <f t="shared" si="21"/>
        <v>5994.4591316591886</v>
      </c>
      <c r="G75" s="13">
        <f t="shared" si="21"/>
        <v>24259.684149700599</v>
      </c>
      <c r="H75" s="13">
        <f t="shared" si="21"/>
        <v>10371.720525749424</v>
      </c>
      <c r="I75" s="13">
        <f t="shared" si="21"/>
        <v>4964.4536746987951</v>
      </c>
      <c r="J75" s="30">
        <f t="shared" si="21"/>
        <v>18214.586019340833</v>
      </c>
      <c r="K75" s="29">
        <f t="shared" si="23"/>
        <v>158581.526486891</v>
      </c>
      <c r="L75" s="16"/>
      <c r="Q75" s="10" t="s">
        <v>21</v>
      </c>
      <c r="R75" s="13">
        <f t="shared" si="24"/>
        <v>6004.8046000000004</v>
      </c>
      <c r="S75" s="13">
        <f t="shared" si="24"/>
        <v>15005.565300000002</v>
      </c>
      <c r="T75" s="13">
        <f t="shared" si="24"/>
        <v>50625.810249717826</v>
      </c>
      <c r="U75" s="13">
        <f t="shared" si="24"/>
        <v>23144.325892857145</v>
      </c>
      <c r="V75" s="13">
        <f t="shared" si="24"/>
        <v>5994.4591316591886</v>
      </c>
      <c r="W75" s="13">
        <f t="shared" si="24"/>
        <v>24259.684149700599</v>
      </c>
      <c r="X75" s="13">
        <f t="shared" si="24"/>
        <v>10371.720525749424</v>
      </c>
      <c r="Y75" s="13">
        <f t="shared" si="24"/>
        <v>4964.4536746987951</v>
      </c>
      <c r="Z75" s="30">
        <f t="shared" si="24"/>
        <v>18214.586019340833</v>
      </c>
      <c r="AA75" s="29">
        <f t="shared" si="26"/>
        <v>158585.40954372383</v>
      </c>
      <c r="AB75" s="16"/>
    </row>
    <row r="76" spans="1:31" x14ac:dyDescent="0.3">
      <c r="A76" s="10" t="s">
        <v>22</v>
      </c>
      <c r="B76" s="13">
        <f t="shared" si="21"/>
        <v>5921.7888682027651</v>
      </c>
      <c r="C76" s="13">
        <f t="shared" si="21"/>
        <v>14837.681778944108</v>
      </c>
      <c r="D76" s="13">
        <f t="shared" si="21"/>
        <v>50625.49201185102</v>
      </c>
      <c r="E76" s="13">
        <f t="shared" si="21"/>
        <v>23144.325892857145</v>
      </c>
      <c r="F76" s="13">
        <f t="shared" si="21"/>
        <v>5994.4591316591886</v>
      </c>
      <c r="G76" s="13">
        <f t="shared" si="21"/>
        <v>24259.684149700599</v>
      </c>
      <c r="H76" s="13">
        <f t="shared" si="21"/>
        <v>10371.720525749424</v>
      </c>
      <c r="I76" s="13">
        <f t="shared" si="21"/>
        <v>4964.4536746987951</v>
      </c>
      <c r="J76" s="30">
        <f t="shared" si="21"/>
        <v>18214.586019340833</v>
      </c>
      <c r="K76" s="29">
        <f t="shared" si="23"/>
        <v>158334.19205300388</v>
      </c>
      <c r="L76" s="16"/>
      <c r="Q76" s="10" t="s">
        <v>22</v>
      </c>
      <c r="R76" s="13">
        <f t="shared" si="24"/>
        <v>5921.7888682027651</v>
      </c>
      <c r="S76" s="13">
        <f t="shared" si="24"/>
        <v>14841.672232289988</v>
      </c>
      <c r="T76" s="13">
        <f t="shared" si="24"/>
        <v>50625.49201185102</v>
      </c>
      <c r="U76" s="13">
        <f t="shared" si="24"/>
        <v>23144.325892857145</v>
      </c>
      <c r="V76" s="13">
        <f t="shared" si="24"/>
        <v>5994.4591316591886</v>
      </c>
      <c r="W76" s="13">
        <f t="shared" si="24"/>
        <v>24259.684149700599</v>
      </c>
      <c r="X76" s="13">
        <f t="shared" si="24"/>
        <v>10371.720525749424</v>
      </c>
      <c r="Y76" s="13">
        <f t="shared" si="24"/>
        <v>4964.4536746987951</v>
      </c>
      <c r="Z76" s="30">
        <f t="shared" si="24"/>
        <v>18214.586019340833</v>
      </c>
      <c r="AA76" s="29">
        <f t="shared" si="26"/>
        <v>158338.18250634978</v>
      </c>
      <c r="AB76" s="16"/>
    </row>
    <row r="77" spans="1:31" x14ac:dyDescent="0.3">
      <c r="A77" s="10" t="s">
        <v>23</v>
      </c>
      <c r="B77" s="13">
        <f t="shared" si="21"/>
        <v>5464.6007800440793</v>
      </c>
      <c r="C77" s="13">
        <f t="shared" si="21"/>
        <v>13783.787025982112</v>
      </c>
      <c r="D77" s="13">
        <f t="shared" si="21"/>
        <v>45960.867439334084</v>
      </c>
      <c r="E77" s="13">
        <f t="shared" si="21"/>
        <v>21139.223214285714</v>
      </c>
      <c r="F77" s="13">
        <f t="shared" si="21"/>
        <v>5549.7392017712627</v>
      </c>
      <c r="G77" s="13">
        <f t="shared" si="21"/>
        <v>21615.684413173651</v>
      </c>
      <c r="H77" s="13">
        <f t="shared" si="21"/>
        <v>9155.4828811683328</v>
      </c>
      <c r="I77" s="13">
        <f t="shared" si="21"/>
        <v>4434.4793172690761</v>
      </c>
      <c r="J77" s="30">
        <f t="shared" si="21"/>
        <v>15489.306927175843</v>
      </c>
      <c r="K77" s="29">
        <f t="shared" si="23"/>
        <v>142593.17120020417</v>
      </c>
      <c r="L77" s="16"/>
      <c r="Q77" s="10" t="s">
        <v>23</v>
      </c>
      <c r="R77" s="13">
        <f t="shared" si="24"/>
        <v>5464.6007800440793</v>
      </c>
      <c r="S77" s="13">
        <f t="shared" si="24"/>
        <v>13789.016757132385</v>
      </c>
      <c r="T77" s="13">
        <f t="shared" si="24"/>
        <v>45960.867439334084</v>
      </c>
      <c r="U77" s="13">
        <f t="shared" si="24"/>
        <v>21139.223214285714</v>
      </c>
      <c r="V77" s="13">
        <f t="shared" si="24"/>
        <v>5549.7392017712627</v>
      </c>
      <c r="W77" s="13">
        <f t="shared" si="24"/>
        <v>21615.684413173651</v>
      </c>
      <c r="X77" s="13">
        <f t="shared" si="24"/>
        <v>9155.4828811683328</v>
      </c>
      <c r="Y77" s="13">
        <f t="shared" si="24"/>
        <v>4434.4793172690761</v>
      </c>
      <c r="Z77" s="30">
        <f t="shared" si="24"/>
        <v>15489.306927175843</v>
      </c>
      <c r="AA77" s="29">
        <f>SUM($R77:$Z77)</f>
        <v>142598.40093135444</v>
      </c>
      <c r="AB77" s="16"/>
    </row>
    <row r="78" spans="1:31" x14ac:dyDescent="0.3">
      <c r="K78" s="69"/>
      <c r="AA78" s="69"/>
    </row>
    <row r="79" spans="1:31" x14ac:dyDescent="0.3">
      <c r="A79" s="23" t="s">
        <v>50</v>
      </c>
      <c r="B79" s="68">
        <f>$B$17-MIN($K$38:$K$49)</f>
        <v>170913.05177040942</v>
      </c>
      <c r="C79" s="24"/>
      <c r="D79" s="24"/>
      <c r="E79" s="24"/>
      <c r="F79" s="24"/>
      <c r="G79" s="24"/>
      <c r="H79" s="24"/>
      <c r="I79" s="24"/>
      <c r="J79" s="24"/>
      <c r="L79" s="16"/>
      <c r="M79" s="16"/>
      <c r="O79" s="20"/>
      <c r="Q79" s="23" t="s">
        <v>50</v>
      </c>
      <c r="R79" s="68">
        <f>$B$17-MIN($AA$38:$AA$49)</f>
        <v>170916.10962190721</v>
      </c>
      <c r="S79" s="24"/>
      <c r="T79" s="24"/>
      <c r="U79" s="24"/>
      <c r="V79" s="24"/>
      <c r="W79" s="24"/>
      <c r="X79" s="24"/>
      <c r="Y79" s="24"/>
      <c r="Z79" s="24"/>
      <c r="AB79" s="16"/>
      <c r="AC79" s="16"/>
      <c r="AE79" s="20"/>
    </row>
    <row r="81" spans="1:31" x14ac:dyDescent="0.3">
      <c r="A81" s="1" t="s">
        <v>57</v>
      </c>
      <c r="B81" s="27" t="s">
        <v>38</v>
      </c>
      <c r="Q81" s="1" t="s">
        <v>57</v>
      </c>
      <c r="R81" s="27" t="s">
        <v>38</v>
      </c>
    </row>
    <row r="82" spans="1:31" x14ac:dyDescent="0.3">
      <c r="A82" s="10" t="s">
        <v>12</v>
      </c>
      <c r="B82" s="26">
        <f>$B$79-K66</f>
        <v>48419.031671932054</v>
      </c>
      <c r="L82" s="16"/>
      <c r="M82" s="16"/>
      <c r="O82" s="20"/>
      <c r="Q82" s="10" t="s">
        <v>12</v>
      </c>
      <c r="R82" s="26">
        <f t="shared" ref="R82:R88" si="27">$R$79-AA66</f>
        <v>48415.147682116251</v>
      </c>
      <c r="AB82" s="16"/>
      <c r="AC82" s="16"/>
      <c r="AE82" s="20"/>
    </row>
    <row r="83" spans="1:31" x14ac:dyDescent="0.3">
      <c r="A83" s="10" t="s">
        <v>13</v>
      </c>
      <c r="B83" s="13">
        <f t="shared" ref="B83:B93" si="28">$B$79-K67</f>
        <v>50224.871290869123</v>
      </c>
      <c r="L83" s="16"/>
      <c r="M83" s="16"/>
      <c r="O83" s="20"/>
      <c r="Q83" s="10" t="s">
        <v>13</v>
      </c>
      <c r="R83" s="26">
        <f t="shared" si="27"/>
        <v>50221.268847173167</v>
      </c>
      <c r="AB83" s="16"/>
      <c r="AC83" s="16"/>
      <c r="AE83" s="20"/>
    </row>
    <row r="84" spans="1:31" x14ac:dyDescent="0.3">
      <c r="A84" s="10" t="s">
        <v>14</v>
      </c>
      <c r="B84" s="13">
        <f t="shared" si="28"/>
        <v>37565.845330418437</v>
      </c>
      <c r="L84" s="16"/>
      <c r="M84" s="16"/>
      <c r="O84" s="20"/>
      <c r="Q84" s="10" t="s">
        <v>14</v>
      </c>
      <c r="R84" s="26">
        <f t="shared" si="27"/>
        <v>37563.900875560328</v>
      </c>
      <c r="AB84" s="16"/>
      <c r="AC84" s="16"/>
      <c r="AE84" s="20"/>
    </row>
    <row r="85" spans="1:31" x14ac:dyDescent="0.3">
      <c r="A85" s="10" t="s">
        <v>15</v>
      </c>
      <c r="B85" s="13">
        <f>$B$79-K69</f>
        <v>3897.5411616452329</v>
      </c>
      <c r="L85" s="16"/>
      <c r="M85" s="16"/>
      <c r="O85" s="20"/>
      <c r="Q85" s="10" t="s">
        <v>15</v>
      </c>
      <c r="R85" s="26">
        <f t="shared" si="27"/>
        <v>3895.9277673756878</v>
      </c>
      <c r="AB85" s="16"/>
      <c r="AC85" s="16"/>
      <c r="AE85" s="20"/>
    </row>
    <row r="86" spans="1:31" x14ac:dyDescent="0.3">
      <c r="A86" s="10" t="s">
        <v>16</v>
      </c>
      <c r="B86" s="13">
        <f t="shared" si="28"/>
        <v>3485.1584075695428</v>
      </c>
      <c r="L86" s="16"/>
      <c r="M86" s="16"/>
      <c r="O86" s="20"/>
      <c r="Q86" s="10" t="s">
        <v>16</v>
      </c>
      <c r="R86" s="26">
        <f t="shared" si="27"/>
        <v>3484.2273519072332</v>
      </c>
      <c r="AB86" s="16"/>
      <c r="AC86" s="16"/>
      <c r="AE86" s="20"/>
    </row>
    <row r="87" spans="1:31" x14ac:dyDescent="0.3">
      <c r="A87" s="10" t="s">
        <v>17</v>
      </c>
      <c r="B87" s="13">
        <f t="shared" si="28"/>
        <v>24343.464099258825</v>
      </c>
      <c r="L87" s="16"/>
      <c r="M87" s="16"/>
      <c r="O87" s="20"/>
      <c r="Q87" s="10" t="s">
        <v>17</v>
      </c>
      <c r="R87" s="26">
        <f t="shared" si="27"/>
        <v>24342.746557023056</v>
      </c>
      <c r="AB87" s="16"/>
      <c r="AC87" s="16"/>
      <c r="AE87" s="20"/>
    </row>
    <row r="88" spans="1:31" x14ac:dyDescent="0.3">
      <c r="A88" s="10" t="s">
        <v>18</v>
      </c>
      <c r="B88" s="13">
        <f t="shared" si="28"/>
        <v>45291.465279593511</v>
      </c>
      <c r="L88" s="16"/>
      <c r="M88" s="16"/>
      <c r="O88" s="20"/>
      <c r="Q88" s="10" t="s">
        <v>18</v>
      </c>
      <c r="R88" s="26">
        <f t="shared" si="27"/>
        <v>45291.465279593511</v>
      </c>
      <c r="AB88" s="16"/>
      <c r="AC88" s="16"/>
      <c r="AE88" s="20"/>
    </row>
    <row r="89" spans="1:31" x14ac:dyDescent="0.3">
      <c r="A89" s="10" t="s">
        <v>19</v>
      </c>
      <c r="B89" s="13">
        <f t="shared" si="28"/>
        <v>39270.07309316445</v>
      </c>
      <c r="L89" s="16"/>
      <c r="M89" s="16"/>
      <c r="O89" s="20"/>
      <c r="Q89" s="10" t="s">
        <v>19</v>
      </c>
      <c r="R89" s="26">
        <f t="shared" ref="R89:R92" si="29">$R$79-AA73</f>
        <v>39268.864320942812</v>
      </c>
      <c r="AB89" s="16"/>
      <c r="AC89" s="16"/>
      <c r="AE89" s="20"/>
    </row>
    <row r="90" spans="1:31" x14ac:dyDescent="0.3">
      <c r="A90" s="10" t="s">
        <v>20</v>
      </c>
      <c r="B90" s="13">
        <f t="shared" si="28"/>
        <v>19032.537902998301</v>
      </c>
      <c r="L90" s="16"/>
      <c r="M90" s="16"/>
      <c r="O90" s="20"/>
      <c r="Q90" s="10" t="s">
        <v>20</v>
      </c>
      <c r="R90" s="26">
        <f t="shared" si="29"/>
        <v>19030.723715638247</v>
      </c>
      <c r="AB90" s="16"/>
      <c r="AC90" s="16"/>
      <c r="AE90" s="20"/>
    </row>
    <row r="91" spans="1:31" x14ac:dyDescent="0.3">
      <c r="A91" s="10" t="s">
        <v>21</v>
      </c>
      <c r="B91" s="13">
        <f t="shared" si="28"/>
        <v>12331.525283518422</v>
      </c>
      <c r="L91" s="16"/>
      <c r="M91" s="16"/>
      <c r="O91" s="20"/>
      <c r="Q91" s="10" t="s">
        <v>21</v>
      </c>
      <c r="R91" s="26">
        <f>$R$79-AA75</f>
        <v>12330.700078183378</v>
      </c>
      <c r="AB91" s="16"/>
      <c r="AC91" s="16"/>
      <c r="AE91" s="20"/>
    </row>
    <row r="92" spans="1:31" x14ac:dyDescent="0.3">
      <c r="A92" s="10" t="s">
        <v>22</v>
      </c>
      <c r="B92" s="13">
        <f t="shared" si="28"/>
        <v>12578.859717405547</v>
      </c>
      <c r="L92" s="16"/>
      <c r="M92" s="16"/>
      <c r="O92" s="20"/>
      <c r="Q92" s="10" t="s">
        <v>22</v>
      </c>
      <c r="R92" s="26">
        <f t="shared" si="29"/>
        <v>12577.927115557424</v>
      </c>
      <c r="AB92" s="16"/>
      <c r="AC92" s="16"/>
      <c r="AE92" s="20"/>
    </row>
    <row r="93" spans="1:31" x14ac:dyDescent="0.3">
      <c r="A93" s="10" t="s">
        <v>23</v>
      </c>
      <c r="B93" s="13">
        <f t="shared" si="28"/>
        <v>28319.880570205249</v>
      </c>
      <c r="L93" s="16"/>
      <c r="M93" s="16"/>
      <c r="O93" s="20"/>
      <c r="Q93" s="10" t="s">
        <v>23</v>
      </c>
      <c r="R93" s="26">
        <f>$R$79-AA77</f>
        <v>28317.708690552769</v>
      </c>
      <c r="AB93" s="16"/>
      <c r="AC93" s="16"/>
      <c r="AE93" s="20"/>
    </row>
    <row r="94" spans="1:31" x14ac:dyDescent="0.3">
      <c r="A94" s="15" t="s">
        <v>39</v>
      </c>
      <c r="B94" s="18">
        <f>SUM($B$82:$B$93)/$B$79</f>
        <v>1.9001489379806697</v>
      </c>
      <c r="Q94" s="15" t="s">
        <v>39</v>
      </c>
      <c r="R94" s="18">
        <f>SUM($R$82:$R$93)/$R$79</f>
        <v>1.9000000000000006</v>
      </c>
    </row>
    <row r="96" spans="1:31" x14ac:dyDescent="0.3">
      <c r="A96" s="1" t="s">
        <v>58</v>
      </c>
      <c r="B96" s="51">
        <f>(SUM($B$82:$B$93)-$D$97*$B$79)/(12-$D$97)</f>
        <v>2.5203410693903057</v>
      </c>
      <c r="D96" s="1" t="s">
        <v>41</v>
      </c>
      <c r="Q96" s="1" t="s">
        <v>58</v>
      </c>
      <c r="R96" s="51">
        <f>(SUM($R$82:$R$93)-$T$97*$R$79)/(12-$T$97)</f>
        <v>1.1526269487815329E-11</v>
      </c>
      <c r="T96" s="1" t="s">
        <v>41</v>
      </c>
    </row>
    <row r="97" spans="1:22" x14ac:dyDescent="0.3">
      <c r="A97" s="1" t="s">
        <v>40</v>
      </c>
      <c r="D97" s="36">
        <f>'計算用(太陽光)'!D97</f>
        <v>1.9</v>
      </c>
      <c r="Q97" s="1" t="s">
        <v>40</v>
      </c>
      <c r="T97" s="17">
        <f>D97</f>
        <v>1.9</v>
      </c>
    </row>
    <row r="98" spans="1:22" ht="15.6" thickBot="1" x14ac:dyDescent="0.35"/>
    <row r="99" spans="1:22" ht="15.6" thickBot="1" x14ac:dyDescent="0.35">
      <c r="A99" s="1" t="s">
        <v>59</v>
      </c>
      <c r="B99" s="67">
        <f>(MIN($K$38:$K$49)+$B$96)*1000</f>
        <v>5578.1925671703775</v>
      </c>
      <c r="Q99" s="1" t="s">
        <v>59</v>
      </c>
      <c r="R99" s="67">
        <f>(MIN($AA$38:$AA$49)+$R$96)*1000</f>
        <v>1.1526269487815328E-8</v>
      </c>
      <c r="T99" s="70"/>
      <c r="V99" s="16"/>
    </row>
    <row r="100" spans="1:22" ht="15.6" thickBot="1" x14ac:dyDescent="0.35"/>
    <row r="101" spans="1:22" ht="15.6" thickBot="1" x14ac:dyDescent="0.35">
      <c r="A101" s="1" t="s">
        <v>60</v>
      </c>
      <c r="B101" s="31">
        <f>B99/'入力(水力)'!E15</f>
        <v>0.5578192567170378</v>
      </c>
      <c r="Q101" s="1" t="s">
        <v>60</v>
      </c>
      <c r="R101" s="31" t="e">
        <f>R99/'入力(水力)'!U15</f>
        <v>#DIV/0!</v>
      </c>
      <c r="S101" s="1" t="s">
        <v>94</v>
      </c>
    </row>
  </sheetData>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AD101"/>
  <sheetViews>
    <sheetView topLeftCell="A13"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28" width="10.88671875" style="1" customWidth="1"/>
    <col min="29" max="29" width="9" style="1"/>
    <col min="30" max="30" width="10.88671875" style="1" customWidth="1"/>
    <col min="31" max="16384" width="9" style="1"/>
  </cols>
  <sheetData>
    <row r="1" spans="1:13" x14ac:dyDescent="0.3">
      <c r="A1" s="47"/>
      <c r="J1" s="10" t="s">
        <v>36</v>
      </c>
      <c r="L1" s="8"/>
      <c r="M1" s="9" t="s">
        <v>89</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'計算用(太陽光)'!B4</f>
        <v>3984.801442596674</v>
      </c>
      <c r="C4" s="19">
        <f>'計算用(太陽光)'!C4</f>
        <v>10414.000659727313</v>
      </c>
      <c r="D4" s="19">
        <f>'計算用(太陽光)'!D4</f>
        <v>38345.222629796845</v>
      </c>
      <c r="E4" s="19">
        <f>'計算用(太陽光)'!E4</f>
        <v>18498.051948051947</v>
      </c>
      <c r="F4" s="19">
        <f>'計算用(太陽光)'!F4</f>
        <v>3813.3006720457151</v>
      </c>
      <c r="G4" s="19">
        <f>'計算用(太陽光)'!G4</f>
        <v>17842.589820359281</v>
      </c>
      <c r="H4" s="19">
        <f>'計算用(太陽光)'!H4</f>
        <v>7435.8566487317448</v>
      </c>
      <c r="I4" s="19">
        <f>'計算用(太陽光)'!I4</f>
        <v>3411.3654618473897</v>
      </c>
      <c r="J4" s="19">
        <f>'計算用(太陽光)'!J4</f>
        <v>10286.140122360372</v>
      </c>
    </row>
    <row r="5" spans="1:13" x14ac:dyDescent="0.3">
      <c r="A5" s="10" t="s">
        <v>13</v>
      </c>
      <c r="B5" s="19">
        <f>'計算用(太陽光)'!B5</f>
        <v>3605.4866760168302</v>
      </c>
      <c r="C5" s="19">
        <f>'計算用(太陽光)'!C5</f>
        <v>9703.8427649904697</v>
      </c>
      <c r="D5" s="19">
        <f>'計算用(太陽光)'!D5</f>
        <v>37113.208803611735</v>
      </c>
      <c r="E5" s="19">
        <f>'計算用(太陽光)'!E5</f>
        <v>18686.2012987013</v>
      </c>
      <c r="F5" s="19">
        <f>'計算用(太陽光)'!F5</f>
        <v>3625.5944807742608</v>
      </c>
      <c r="G5" s="19">
        <f>'計算用(太陽光)'!G5</f>
        <v>18365.052395209579</v>
      </c>
      <c r="H5" s="19">
        <f>'計算用(太陽光)'!H5</f>
        <v>7487.8766333589547</v>
      </c>
      <c r="I5" s="19">
        <f>'計算用(太陽光)'!I5</f>
        <v>3431.0843373493976</v>
      </c>
      <c r="J5" s="19">
        <f>'計算用(太陽光)'!J5</f>
        <v>10445.297019932899</v>
      </c>
    </row>
    <row r="6" spans="1:13" x14ac:dyDescent="0.3">
      <c r="A6" s="10" t="s">
        <v>14</v>
      </c>
      <c r="B6" s="19">
        <f>'計算用(太陽光)'!B6</f>
        <v>3624.4524143458225</v>
      </c>
      <c r="C6" s="19">
        <f>'計算用(太陽光)'!C6</f>
        <v>10462.465474270635</v>
      </c>
      <c r="D6" s="19">
        <f>'計算用(太陽光)'!D6</f>
        <v>41014.934537246052</v>
      </c>
      <c r="E6" s="19">
        <f>'計算用(太陽光)'!E6</f>
        <v>20141.883116883117</v>
      </c>
      <c r="F6" s="19">
        <f>'計算用(太陽光)'!F6</f>
        <v>3981.2483168675426</v>
      </c>
      <c r="G6" s="19">
        <f>'計算用(太陽光)'!G6</f>
        <v>21046.369760479043</v>
      </c>
      <c r="H6" s="19">
        <f>'計算用(太陽光)'!H6</f>
        <v>8218.1571867794009</v>
      </c>
      <c r="I6" s="19">
        <f>'計算用(太陽光)'!I6</f>
        <v>3914.1967871485945</v>
      </c>
      <c r="J6" s="19">
        <f>'計算用(太陽光)'!J6</f>
        <v>11879.711071640024</v>
      </c>
    </row>
    <row r="7" spans="1:13" x14ac:dyDescent="0.3">
      <c r="A7" s="10" t="s">
        <v>15</v>
      </c>
      <c r="B7" s="19">
        <f>'計算用(太陽光)'!B7</f>
        <v>4091.9787081339714</v>
      </c>
      <c r="C7" s="19">
        <f>'計算用(太陽光)'!C7</f>
        <v>12445.85006589658</v>
      </c>
      <c r="D7" s="19">
        <f>'計算用(太陽光)'!D7</f>
        <v>52951.494074492097</v>
      </c>
      <c r="E7" s="19">
        <f>'計算用(太陽光)'!E7</f>
        <v>24400</v>
      </c>
      <c r="F7" s="19">
        <f>'計算用(太陽光)'!F7</f>
        <v>4909.8999999999996</v>
      </c>
      <c r="G7" s="19">
        <f>'計算用(太陽光)'!G7</f>
        <v>26340</v>
      </c>
      <c r="H7" s="19">
        <f>'計算用(太陽光)'!H7</f>
        <v>10412</v>
      </c>
      <c r="I7" s="19">
        <f>'計算用(太陽光)'!I7</f>
        <v>4910</v>
      </c>
      <c r="J7" s="19">
        <f>'計算用(太陽光)'!J7</f>
        <v>15216</v>
      </c>
    </row>
    <row r="8" spans="1:13" x14ac:dyDescent="0.3">
      <c r="A8" s="10" t="s">
        <v>16</v>
      </c>
      <c r="B8" s="19">
        <f>'計算用(太陽光)'!B8</f>
        <v>4181</v>
      </c>
      <c r="C8" s="19">
        <f>'計算用(太陽光)'!C8</f>
        <v>12721</v>
      </c>
      <c r="D8" s="19">
        <f>'計算用(太陽光)'!D8</f>
        <v>52950</v>
      </c>
      <c r="E8" s="19">
        <f>'計算用(太陽光)'!E8</f>
        <v>24400</v>
      </c>
      <c r="F8" s="19">
        <f>'計算用(太陽光)'!F8</f>
        <v>4909.8999999999996</v>
      </c>
      <c r="G8" s="19">
        <f>'計算用(太陽光)'!G8</f>
        <v>26340</v>
      </c>
      <c r="H8" s="19">
        <f>'計算用(太陽光)'!H8</f>
        <v>10412</v>
      </c>
      <c r="I8" s="19">
        <f>'計算用(太陽光)'!I8</f>
        <v>4910</v>
      </c>
      <c r="J8" s="19">
        <f>'計算用(太陽光)'!J8</f>
        <v>15216</v>
      </c>
    </row>
    <row r="9" spans="1:13" x14ac:dyDescent="0.3">
      <c r="A9" s="10" t="s">
        <v>17</v>
      </c>
      <c r="B9" s="19">
        <f>'計算用(太陽光)'!B9</f>
        <v>3931.9404306220094</v>
      </c>
      <c r="C9" s="19">
        <f>'計算用(太陽光)'!C9</f>
        <v>11385.68454918986</v>
      </c>
      <c r="D9" s="19">
        <f>'計算用(太陽光)'!D9</f>
        <v>45310.896726862302</v>
      </c>
      <c r="E9" s="19">
        <f>'計算用(太陽光)'!E9</f>
        <v>22360.064935064936</v>
      </c>
      <c r="F9" s="19">
        <f>'計算用(太陽光)'!F9</f>
        <v>4366.5399726352643</v>
      </c>
      <c r="G9" s="19">
        <f>'計算用(太陽光)'!G9</f>
        <v>22732.050898203594</v>
      </c>
      <c r="H9" s="19">
        <f>'計算用(太陽光)'!H9</f>
        <v>9105.4980784012296</v>
      </c>
      <c r="I9" s="19">
        <f>'計算用(太陽光)'!I9</f>
        <v>4288.8554216867469</v>
      </c>
      <c r="J9" s="19">
        <f>'計算用(太陽光)'!J9</f>
        <v>13117.931715018749</v>
      </c>
    </row>
    <row r="10" spans="1:13" x14ac:dyDescent="0.3">
      <c r="A10" s="10" t="s">
        <v>18</v>
      </c>
      <c r="B10" s="19">
        <f>'計算用(太陽光)'!B10</f>
        <v>4354.1342416349426</v>
      </c>
      <c r="C10" s="19">
        <f>'計算用(太陽光)'!C10</f>
        <v>10427.847749596833</v>
      </c>
      <c r="D10" s="19">
        <f>'計算用(太陽光)'!D10</f>
        <v>37638.027370203163</v>
      </c>
      <c r="E10" s="19">
        <f>'計算用(太陽光)'!E10</f>
        <v>19478.409090909092</v>
      </c>
      <c r="F10" s="19">
        <f>'計算用(太陽光)'!F10</f>
        <v>3689.809756735548</v>
      </c>
      <c r="G10" s="19">
        <f>'計算用(太陽光)'!G10</f>
        <v>18808.652694610777</v>
      </c>
      <c r="H10" s="19">
        <f>'計算用(太陽光)'!H10</f>
        <v>7796.9953881629517</v>
      </c>
      <c r="I10" s="19">
        <f>'計算用(太陽光)'!I10</f>
        <v>3539.5381526104416</v>
      </c>
      <c r="J10" s="19">
        <f>'計算用(太陽光)'!J10</f>
        <v>11179.020327610026</v>
      </c>
    </row>
    <row r="11" spans="1:13" x14ac:dyDescent="0.3">
      <c r="A11" s="10" t="s">
        <v>19</v>
      </c>
      <c r="B11" s="19">
        <f>'計算用(太陽光)'!B11</f>
        <v>4532.8114606291329</v>
      </c>
      <c r="C11" s="19">
        <f>'計算用(太陽光)'!C11</f>
        <v>11630.56641254948</v>
      </c>
      <c r="D11" s="19">
        <f>'計算用(太陽光)'!D11</f>
        <v>40007.430304740403</v>
      </c>
      <c r="E11" s="19">
        <f>'計算用(太陽光)'!E11</f>
        <v>19260.551948051947</v>
      </c>
      <c r="F11" s="19">
        <f>'計算用(太陽光)'!F11</f>
        <v>4070.1617758908628</v>
      </c>
      <c r="G11" s="19">
        <f>'計算用(太陽光)'!G11</f>
        <v>19557.844311377245</v>
      </c>
      <c r="H11" s="19">
        <f>'計算用(太陽光)'!H11</f>
        <v>8345.2059953881635</v>
      </c>
      <c r="I11" s="19">
        <f>'計算用(太陽光)'!I11</f>
        <v>3647.9919678714859</v>
      </c>
      <c r="J11" s="19">
        <f>'計算用(太陽光)'!J11</f>
        <v>11405.243339253997</v>
      </c>
    </row>
    <row r="12" spans="1:13" x14ac:dyDescent="0.3">
      <c r="A12" s="10" t="s">
        <v>20</v>
      </c>
      <c r="B12" s="19">
        <f>'計算用(太陽光)'!B12</f>
        <v>4882.180324584252</v>
      </c>
      <c r="C12" s="19">
        <f>'計算用(太陽光)'!C12</f>
        <v>12970.766896349509</v>
      </c>
      <c r="D12" s="19">
        <f>'計算用(太陽光)'!D12</f>
        <v>44339.449492099324</v>
      </c>
      <c r="E12" s="19">
        <f>'計算用(太陽光)'!E12</f>
        <v>21686.688311688311</v>
      </c>
      <c r="F12" s="19">
        <f>'計算用(太陽光)'!F12</f>
        <v>4618.4614398680051</v>
      </c>
      <c r="G12" s="19">
        <f>'計算用(太陽光)'!G12</f>
        <v>23500.958083832335</v>
      </c>
      <c r="H12" s="19">
        <f>'計算用(太陽光)'!H12</f>
        <v>10072.869715603381</v>
      </c>
      <c r="I12" s="19">
        <f>'計算用(太陽光)'!I12</f>
        <v>4525.4819277108436</v>
      </c>
      <c r="J12" s="19">
        <f>'計算用(太陽光)'!J12</f>
        <v>14587.380303927373</v>
      </c>
    </row>
    <row r="13" spans="1:13" x14ac:dyDescent="0.3">
      <c r="A13" s="10" t="s">
        <v>21</v>
      </c>
      <c r="B13" s="19">
        <f>'計算用(太陽光)'!B13</f>
        <v>4982</v>
      </c>
      <c r="C13" s="19">
        <f>'計算用(太陽光)'!C13</f>
        <v>13493</v>
      </c>
      <c r="D13" s="19">
        <f>'計算用(太陽光)'!D13</f>
        <v>47535.972065462753</v>
      </c>
      <c r="E13" s="19">
        <f>'計算用(太陽光)'!E13</f>
        <v>22746.266233766233</v>
      </c>
      <c r="F13" s="19">
        <f>'計算用(太陽光)'!F13</f>
        <v>4860.5036338759328</v>
      </c>
      <c r="G13" s="19">
        <f>'計算用(太陽光)'!G13</f>
        <v>24240.291916167665</v>
      </c>
      <c r="H13" s="19">
        <f>'計算用(太陽光)'!H13</f>
        <v>10313.962336664104</v>
      </c>
      <c r="I13" s="19">
        <f>'計算用(太陽光)'!I13</f>
        <v>4525.4819277108436</v>
      </c>
      <c r="J13" s="19">
        <f>'計算用(太陽光)'!J13</f>
        <v>14778.568778369845</v>
      </c>
    </row>
    <row r="14" spans="1:13" x14ac:dyDescent="0.3">
      <c r="A14" s="10" t="s">
        <v>22</v>
      </c>
      <c r="B14" s="19">
        <f>'計算用(太陽光)'!B14</f>
        <v>4913.1244239631333</v>
      </c>
      <c r="C14" s="19">
        <f>'計算用(太陽光)'!C14</f>
        <v>13345.627400674388</v>
      </c>
      <c r="D14" s="19">
        <f>'計算用(太陽光)'!D14</f>
        <v>47535.673250564338</v>
      </c>
      <c r="E14" s="19">
        <f>'計算用(太陽光)'!E14</f>
        <v>22746.266233766233</v>
      </c>
      <c r="F14" s="19">
        <f>'計算用(太陽光)'!F14</f>
        <v>4860.5036338759328</v>
      </c>
      <c r="G14" s="19">
        <f>'計算用(太陽光)'!G14</f>
        <v>24240.291916167665</v>
      </c>
      <c r="H14" s="19">
        <f>'計算用(太陽光)'!H14</f>
        <v>10313.962336664104</v>
      </c>
      <c r="I14" s="19">
        <f>'計算用(太陽光)'!I14</f>
        <v>4525.4819277108436</v>
      </c>
      <c r="J14" s="19">
        <f>'計算用(太陽光)'!J14</f>
        <v>14778.568778369845</v>
      </c>
    </row>
    <row r="15" spans="1:13" x14ac:dyDescent="0.3">
      <c r="A15" s="10" t="s">
        <v>23</v>
      </c>
      <c r="B15" s="19">
        <f>'計算用(太陽光)'!B15</f>
        <v>4533.80965738329</v>
      </c>
      <c r="C15" s="19">
        <f>'計算用(太陽光)'!C15</f>
        <v>12399.079900307872</v>
      </c>
      <c r="D15" s="19">
        <f>'計算用(太陽光)'!D15</f>
        <v>43155.744074492097</v>
      </c>
      <c r="E15" s="19">
        <f>'計算用(太陽光)'!E15</f>
        <v>20775.64935064935</v>
      </c>
      <c r="F15" s="19">
        <f>'計算用(太陽光)'!F15</f>
        <v>4499.9101611702445</v>
      </c>
      <c r="G15" s="19">
        <f>'計算用(太陽光)'!G15</f>
        <v>21598.405688622755</v>
      </c>
      <c r="H15" s="19">
        <f>'計算用(太陽光)'!H15</f>
        <v>9104.4976940814759</v>
      </c>
      <c r="I15" s="19">
        <f>'計算用(太陽光)'!I15</f>
        <v>4042.3694779116468</v>
      </c>
      <c r="J15" s="19">
        <f>'計算用(太陽光)'!J15</f>
        <v>12567.388987566608</v>
      </c>
    </row>
    <row r="16" spans="1:13" x14ac:dyDescent="0.3">
      <c r="B16" s="2"/>
      <c r="C16" s="2"/>
      <c r="D16" s="2"/>
      <c r="E16" s="2"/>
      <c r="F16" s="2"/>
      <c r="G16" s="2"/>
      <c r="H16" s="2"/>
      <c r="I16" s="2"/>
      <c r="J16" s="2"/>
      <c r="K16" s="2"/>
    </row>
    <row r="17" spans="1:14" x14ac:dyDescent="0.3">
      <c r="A17" s="1" t="s">
        <v>44</v>
      </c>
      <c r="B17" s="34">
        <f>'計算用(太陽光)'!B17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'計算用(太陽光)'!B19</f>
        <v>0.1953</v>
      </c>
      <c r="C19" s="35">
        <f>'計算用(太陽光)'!C19</f>
        <v>0.10210000000000001</v>
      </c>
      <c r="D19" s="35">
        <f>'計算用(太陽光)'!D19</f>
        <v>5.5E-2</v>
      </c>
      <c r="E19" s="35">
        <f>'計算用(太陽光)'!E19</f>
        <v>7.4999999999999997E-3</v>
      </c>
      <c r="F19" s="35">
        <f>'計算用(太陽光)'!F19</f>
        <v>0.22329999999999997</v>
      </c>
      <c r="G19" s="35">
        <f>'計算用(太陽光)'!G19</f>
        <v>-9.1999999999999998E-3</v>
      </c>
      <c r="H19" s="35">
        <f>'計算用(太陽光)'!H19</f>
        <v>-4.4000000000000003E-3</v>
      </c>
      <c r="I19" s="35">
        <f>'計算用(太陽光)'!I19</f>
        <v>8.6999999999999994E-2</v>
      </c>
      <c r="J19" s="35">
        <f>'計算用(太陽光)'!J19</f>
        <v>0.2225</v>
      </c>
      <c r="K19" s="1" t="s">
        <v>70</v>
      </c>
    </row>
    <row r="21" spans="1:14" x14ac:dyDescent="0.3">
      <c r="A21" s="1" t="s">
        <v>53</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77</v>
      </c>
      <c r="B23" s="22" t="s">
        <v>45</v>
      </c>
      <c r="N23" s="1" t="s">
        <v>79</v>
      </c>
    </row>
    <row r="24" spans="1:14" x14ac:dyDescent="0.3">
      <c r="A24" s="10" t="s">
        <v>12</v>
      </c>
      <c r="B24" s="63">
        <f>'計算用(太陽光)'!B24</f>
        <v>1.2142600650463761E-2</v>
      </c>
      <c r="C24" s="63">
        <f>'計算用(太陽光)'!C24</f>
        <v>2.8181549429821033E-2</v>
      </c>
      <c r="D24" s="63">
        <f>'計算用(太陽光)'!D24</f>
        <v>1.3229408405773704E-2</v>
      </c>
      <c r="E24" s="63">
        <f>'計算用(太陽光)'!E24</f>
        <v>3.8528131543591478E-2</v>
      </c>
      <c r="F24" s="63">
        <f>'計算用(太陽光)'!F24</f>
        <v>7.2915705613602083E-2</v>
      </c>
      <c r="G24" s="63">
        <f>'計算用(太陽光)'!G24</f>
        <v>4.4121488381227723E-2</v>
      </c>
      <c r="H24" s="63">
        <f>'計算用(太陽光)'!H24</f>
        <v>3.1331843983800754E-2</v>
      </c>
      <c r="I24" s="63">
        <f>'計算用(太陽光)'!I24</f>
        <v>4.3272335499658407E-2</v>
      </c>
      <c r="J24" s="63">
        <f>'計算用(太陽光)'!J24</f>
        <v>8.2397197899212859E-3</v>
      </c>
      <c r="N24" s="35" t="e">
        <f>HLOOKUP(#REF!,$B$2:$J$35,23,0)</f>
        <v>#REF!</v>
      </c>
    </row>
    <row r="25" spans="1:14" x14ac:dyDescent="0.3">
      <c r="A25" s="10" t="s">
        <v>13</v>
      </c>
      <c r="B25" s="63">
        <f>'計算用(太陽光)'!B25</f>
        <v>3.7828330290400392E-2</v>
      </c>
      <c r="C25" s="63">
        <f>'計算用(太陽光)'!C25</f>
        <v>0.16656764123326587</v>
      </c>
      <c r="D25" s="63">
        <f>'計算用(太陽光)'!D25</f>
        <v>0.12243494811914483</v>
      </c>
      <c r="E25" s="63">
        <f>'計算用(太陽光)'!E25</f>
        <v>0.15568315602564578</v>
      </c>
      <c r="F25" s="63">
        <f>'計算用(太陽光)'!F25</f>
        <v>0.23320296810398647</v>
      </c>
      <c r="G25" s="63">
        <f>'計算用(太陽光)'!G25</f>
        <v>0.16361703393235211</v>
      </c>
      <c r="H25" s="63">
        <f>'計算用(太陽光)'!H25</f>
        <v>0.18464488709930771</v>
      </c>
      <c r="I25" s="63">
        <f>'計算用(太陽光)'!I25</f>
        <v>0.21356823017936777</v>
      </c>
      <c r="J25" s="63">
        <f>'計算用(太陽光)'!J25</f>
        <v>6.9262110077576267E-2</v>
      </c>
      <c r="N25" s="35" t="e">
        <f>HLOOKUP(#REF!,$B$2:$J$35,24,0)</f>
        <v>#REF!</v>
      </c>
    </row>
    <row r="26" spans="1:14" x14ac:dyDescent="0.3">
      <c r="A26" s="10" t="s">
        <v>14</v>
      </c>
      <c r="B26" s="63">
        <f>'計算用(太陽光)'!B26</f>
        <v>6.4898635830027335E-2</v>
      </c>
      <c r="C26" s="63">
        <f>'計算用(太陽光)'!C26</f>
        <v>0.19630802157814731</v>
      </c>
      <c r="D26" s="63">
        <f>'計算用(太陽光)'!D26</f>
        <v>0.1464804597355667</v>
      </c>
      <c r="E26" s="63">
        <f>'計算用(太陽光)'!E26</f>
        <v>0.17887873555038278</v>
      </c>
      <c r="F26" s="63">
        <f>'計算用(太陽光)'!F26</f>
        <v>0.26459127313225916</v>
      </c>
      <c r="G26" s="63">
        <f>'計算用(太陽光)'!G26</f>
        <v>0.1861853993576886</v>
      </c>
      <c r="H26" s="63">
        <f>'計算用(太陽光)'!H26</f>
        <v>0.16888924707047887</v>
      </c>
      <c r="I26" s="63">
        <f>'計算用(太陽光)'!I26</f>
        <v>0.19373006263599715</v>
      </c>
      <c r="J26" s="63">
        <f>'計算用(太陽光)'!J26</f>
        <v>9.2959611407899781E-2</v>
      </c>
      <c r="N26" s="35" t="e">
        <f>HLOOKUP(#REF!,$B$2:$J$35,25,0)</f>
        <v>#REF!</v>
      </c>
    </row>
    <row r="27" spans="1:14" x14ac:dyDescent="0.3">
      <c r="A27" s="10" t="s">
        <v>15</v>
      </c>
      <c r="B27" s="63">
        <f>'計算用(太陽光)'!B27</f>
        <v>9.0640911938341839E-2</v>
      </c>
      <c r="C27" s="63">
        <f>'計算用(太陽光)'!C27</f>
        <v>0.19878220570745336</v>
      </c>
      <c r="D27" s="63">
        <f>'計算用(太陽光)'!D27</f>
        <v>0.22287714441198159</v>
      </c>
      <c r="E27" s="63">
        <f>'計算用(太陽光)'!E27</f>
        <v>0.2184989031484264</v>
      </c>
      <c r="F27" s="63">
        <f>'計算用(太陽光)'!F27</f>
        <v>0.29750511504908228</v>
      </c>
      <c r="G27" s="63">
        <f>'計算用(太陽光)'!G27</f>
        <v>0.23762540490095496</v>
      </c>
      <c r="H27" s="63">
        <f>'計算用(太陽光)'!H27</f>
        <v>0.26812241365029232</v>
      </c>
      <c r="I27" s="63">
        <f>'計算用(太陽光)'!I27</f>
        <v>0.29473141549884235</v>
      </c>
      <c r="J27" s="63">
        <f>'計算用(太陽光)'!J27</f>
        <v>0.1388163841301237</v>
      </c>
      <c r="N27" s="35" t="e">
        <f>HLOOKUP(#REF!,$B$2:$J$35,26,0)</f>
        <v>#REF!</v>
      </c>
    </row>
    <row r="28" spans="1:14" x14ac:dyDescent="0.3">
      <c r="A28" s="10" t="s">
        <v>16</v>
      </c>
      <c r="B28" s="63">
        <f>'計算用(太陽光)'!B28</f>
        <v>9.1073735238599157E-2</v>
      </c>
      <c r="C28" s="63">
        <f>'計算用(太陽光)'!C28</f>
        <v>0.24381754091344321</v>
      </c>
      <c r="D28" s="63">
        <f>'計算用(太陽光)'!D28</f>
        <v>0.24425820368383164</v>
      </c>
      <c r="E28" s="63">
        <f>'計算用(太陽光)'!E28</f>
        <v>0.27869265912356106</v>
      </c>
      <c r="F28" s="63">
        <f>'計算用(太陽光)'!F28</f>
        <v>0.35182902431223106</v>
      </c>
      <c r="G28" s="63">
        <f>'計算用(太陽光)'!G28</f>
        <v>0.27445188237473844</v>
      </c>
      <c r="H28" s="63">
        <f>'計算用(太陽光)'!H28</f>
        <v>0.28834633649036939</v>
      </c>
      <c r="I28" s="63">
        <f>'計算用(太陽光)'!I28</f>
        <v>0.32631029874059991</v>
      </c>
      <c r="J28" s="63">
        <f>'計算用(太陽光)'!J28</f>
        <v>0.13834583944863929</v>
      </c>
      <c r="N28" s="35" t="e">
        <f>HLOOKUP(#REF!,$B$2:$J$35,27,0)</f>
        <v>#REF!</v>
      </c>
    </row>
    <row r="29" spans="1:14" x14ac:dyDescent="0.3">
      <c r="A29" s="10" t="s">
        <v>17</v>
      </c>
      <c r="B29" s="63">
        <f>'計算用(太陽光)'!B29</f>
        <v>4.1116201553973442E-2</v>
      </c>
      <c r="C29" s="63">
        <f>'計算用(太陽光)'!C29</f>
        <v>0.15252464723086462</v>
      </c>
      <c r="D29" s="63">
        <f>'計算用(太陽光)'!D29</f>
        <v>0.14827568201599622</v>
      </c>
      <c r="E29" s="63">
        <f>'計算用(太陽光)'!E29</f>
        <v>0.16118087782450852</v>
      </c>
      <c r="F29" s="63">
        <f>'計算用(太陽光)'!F29</f>
        <v>0.19387445338096013</v>
      </c>
      <c r="G29" s="63">
        <f>'計算用(太陽光)'!G29</f>
        <v>0.17030843401105203</v>
      </c>
      <c r="H29" s="63">
        <f>'計算用(太陽光)'!H29</f>
        <v>0.16537059218903255</v>
      </c>
      <c r="I29" s="63">
        <f>'計算用(太陽光)'!I29</f>
        <v>0.20072534128378547</v>
      </c>
      <c r="J29" s="63">
        <f>'計算用(太陽光)'!J29</f>
        <v>9.7579689156730362E-2</v>
      </c>
      <c r="N29" s="35" t="e">
        <f>HLOOKUP(#REF!,$B$2:$J$35,28,0)</f>
        <v>#REF!</v>
      </c>
    </row>
    <row r="30" spans="1:14" x14ac:dyDescent="0.3">
      <c r="A30" s="10" t="s">
        <v>18</v>
      </c>
      <c r="B30" s="63">
        <f>'計算用(太陽光)'!B30</f>
        <v>6.9769827108486096E-3</v>
      </c>
      <c r="C30" s="63">
        <f>'計算用(太陽光)'!C30</f>
        <v>0.10659583081698802</v>
      </c>
      <c r="D30" s="63">
        <f>'計算用(太陽光)'!D30</f>
        <v>7.0264088314624981E-2</v>
      </c>
      <c r="E30" s="63">
        <f>'計算用(太陽光)'!E30</f>
        <v>9.3259860990098711E-2</v>
      </c>
      <c r="F30" s="63">
        <f>'計算用(太陽光)'!F30</f>
        <v>0.14000168134652419</v>
      </c>
      <c r="G30" s="63">
        <f>'計算用(太陽光)'!G30</f>
        <v>0.10303436892503745</v>
      </c>
      <c r="H30" s="63">
        <f>'計算用(太陽光)'!H30</f>
        <v>0.10959269766043128</v>
      </c>
      <c r="I30" s="63">
        <f>'計算用(太陽光)'!I30</f>
        <v>0.13775712388867761</v>
      </c>
      <c r="J30" s="63">
        <f>'計算用(太陽光)'!J30</f>
        <v>5.7643314767483002E-2</v>
      </c>
      <c r="N30" s="35" t="e">
        <f>HLOOKUP(#REF!,$B$2:$J$35,29,0)</f>
        <v>#REF!</v>
      </c>
    </row>
    <row r="31" spans="1:14" x14ac:dyDescent="0.3">
      <c r="A31" s="10" t="s">
        <v>19</v>
      </c>
      <c r="B31" s="63">
        <f>'計算用(太陽光)'!B31</f>
        <v>5.9511484115288768E-3</v>
      </c>
      <c r="C31" s="63">
        <f>'計算用(太陽光)'!C31</f>
        <v>1.2028013009937092E-2</v>
      </c>
      <c r="D31" s="63">
        <f>'計算用(太陽光)'!D31</f>
        <v>4.4894274984016384E-3</v>
      </c>
      <c r="E31" s="63">
        <f>'計算用(太陽光)'!E31</f>
        <v>4.0082589817632486E-3</v>
      </c>
      <c r="F31" s="63">
        <f>'計算用(太陽光)'!F31</f>
        <v>6.4777489354396114E-3</v>
      </c>
      <c r="G31" s="63">
        <f>'計算用(太陽光)'!G31</f>
        <v>3.9749969514393507E-3</v>
      </c>
      <c r="H31" s="63">
        <f>'計算用(太陽光)'!H31</f>
        <v>4.364630475483927E-3</v>
      </c>
      <c r="I31" s="63">
        <f>'計算用(太陽光)'!I31</f>
        <v>4.960666402369013E-3</v>
      </c>
      <c r="J31" s="63">
        <f>'計算用(太陽光)'!J31</f>
        <v>1.6333015650631915E-3</v>
      </c>
      <c r="N31" s="35" t="e">
        <f>HLOOKUP(#REF!,$B$2:$J$35,30,0)</f>
        <v>#REF!</v>
      </c>
    </row>
    <row r="32" spans="1:14" x14ac:dyDescent="0.3">
      <c r="A32" s="10" t="s">
        <v>20</v>
      </c>
      <c r="B32" s="63">
        <f>'計算用(太陽光)'!B32</f>
        <v>5.438518987742562E-3</v>
      </c>
      <c r="C32" s="63">
        <f>'計算用(太陽光)'!C32</f>
        <v>1.4579331553998525E-2</v>
      </c>
      <c r="D32" s="63">
        <f>'計算用(太陽光)'!D32</f>
        <v>8.68605792524158E-3</v>
      </c>
      <c r="E32" s="63">
        <f>'計算用(太陽光)'!E32</f>
        <v>4.6874707144433217E-2</v>
      </c>
      <c r="F32" s="63">
        <f>'計算用(太陽光)'!F32</f>
        <v>2.6713223709652196E-2</v>
      </c>
      <c r="G32" s="63">
        <f>'計算用(太陽光)'!G32</f>
        <v>3.9624046566514706E-2</v>
      </c>
      <c r="H32" s="63">
        <f>'計算用(太陽光)'!H32</f>
        <v>3.9653313868235451E-2</v>
      </c>
      <c r="I32" s="63">
        <f>'計算用(太陽光)'!I32</f>
        <v>5.0411201991303542E-2</v>
      </c>
      <c r="J32" s="63">
        <f>'計算用(太陽光)'!J32</f>
        <v>1.4399993927022832E-2</v>
      </c>
      <c r="N32" s="35" t="e">
        <f>HLOOKUP(#REF!,$B$2:$J$35,31,0)</f>
        <v>#REF!</v>
      </c>
    </row>
    <row r="33" spans="1:30" x14ac:dyDescent="0.3">
      <c r="A33" s="10" t="s">
        <v>21</v>
      </c>
      <c r="B33" s="63">
        <f>'計算用(太陽光)'!B33</f>
        <v>1.1499157976160098E-2</v>
      </c>
      <c r="C33" s="63">
        <f>'計算用(太陽光)'!C33</f>
        <v>3.6399882618509419E-2</v>
      </c>
      <c r="D33" s="63">
        <f>'計算用(太陽光)'!D33</f>
        <v>2.2092473867435611E-2</v>
      </c>
      <c r="E33" s="63">
        <f>'計算用(太陽光)'!E33</f>
        <v>6.200693879792999E-2</v>
      </c>
      <c r="F33" s="63">
        <f>'計算用(太陽光)'!F33</f>
        <v>2.3171773875094764E-2</v>
      </c>
      <c r="G33" s="63">
        <f>'計算用(太陽光)'!G33</f>
        <v>5.0786227802522253E-2</v>
      </c>
      <c r="H33" s="63">
        <f>'計算用(太陽光)'!H33</f>
        <v>5.473449367017922E-2</v>
      </c>
      <c r="I33" s="63">
        <f>'計算用(太陽光)'!I33</f>
        <v>6.7949065525172103E-2</v>
      </c>
      <c r="J33" s="63">
        <f>'計算用(太陽光)'!J33</f>
        <v>2.9949721571281902E-2</v>
      </c>
      <c r="N33" s="35" t="e">
        <f>HLOOKUP(#REF!,$B$2:$J$35,32,0)</f>
        <v>#REF!</v>
      </c>
    </row>
    <row r="34" spans="1:30" x14ac:dyDescent="0.3">
      <c r="A34" s="10" t="s">
        <v>22</v>
      </c>
      <c r="B34" s="63">
        <f>'計算用(太陽光)'!B34</f>
        <v>1.3789516971117648E-2</v>
      </c>
      <c r="C34" s="63">
        <f>'計算用(太陽光)'!C34</f>
        <v>1.4948091780204021E-2</v>
      </c>
      <c r="D34" s="63">
        <f>'計算用(太陽光)'!D34</f>
        <v>8.7674651036243473E-3</v>
      </c>
      <c r="E34" s="63">
        <f>'計算用(太陽光)'!E34</f>
        <v>2.6472962308955829E-2</v>
      </c>
      <c r="F34" s="63">
        <f>'計算用(太陽光)'!F34</f>
        <v>1.3009814254932028E-2</v>
      </c>
      <c r="G34" s="63">
        <f>'計算用(太陽光)'!G34</f>
        <v>2.8238229752686483E-2</v>
      </c>
      <c r="H34" s="63">
        <f>'計算用(太陽光)'!H34</f>
        <v>2.4682551352177107E-2</v>
      </c>
      <c r="I34" s="63">
        <f>'計算用(太陽光)'!I34</f>
        <v>3.2316727442424309E-2</v>
      </c>
      <c r="J34" s="63">
        <f>'計算用(太陽光)'!J34</f>
        <v>1.2487267062250867E-2</v>
      </c>
      <c r="N34" s="35" t="e">
        <f>HLOOKUP(#REF!,$B$2:$J$35,33,0)</f>
        <v>#REF!</v>
      </c>
      <c r="Q34" s="1" t="s">
        <v>93</v>
      </c>
    </row>
    <row r="35" spans="1:30" x14ac:dyDescent="0.3">
      <c r="A35" s="10" t="s">
        <v>23</v>
      </c>
      <c r="B35" s="63">
        <f>'計算用(太陽光)'!B35</f>
        <v>1.1614655113282447E-2</v>
      </c>
      <c r="C35" s="63">
        <f>'計算用(太陽光)'!C35</f>
        <v>2.1113847670920782E-2</v>
      </c>
      <c r="D35" s="63">
        <f>'計算用(太陽光)'!D35</f>
        <v>8.477644096713529E-3</v>
      </c>
      <c r="E35" s="63">
        <f>'計算用(太陽光)'!E35</f>
        <v>1.8041253168685861E-2</v>
      </c>
      <c r="F35" s="63">
        <f>'計算用(太陽光)'!F35</f>
        <v>3.3553318062202284E-2</v>
      </c>
      <c r="G35" s="63">
        <f>'計算用(太陽光)'!G35</f>
        <v>2.2658784985781007E-2</v>
      </c>
      <c r="H35" s="63">
        <f>'計算用(太陽光)'!H35</f>
        <v>2.0525555021530154E-2</v>
      </c>
      <c r="I35" s="63">
        <f>'計算用(太陽光)'!I35</f>
        <v>2.9697457076299363E-2</v>
      </c>
      <c r="J35" s="63">
        <f>'計算用(太陽光)'!J35</f>
        <v>7.657952760546937E-3</v>
      </c>
      <c r="N35" s="35" t="e">
        <f>HLOOKUP(#REF!,$B$2:$J$35,34,0)</f>
        <v>#REF!</v>
      </c>
      <c r="Z35" s="10" t="s">
        <v>36</v>
      </c>
    </row>
    <row r="36" spans="1:30" x14ac:dyDescent="0.3">
      <c r="A36" s="10"/>
      <c r="B36" s="10"/>
      <c r="C36" s="10"/>
      <c r="D36" s="10"/>
      <c r="E36" s="10"/>
      <c r="F36" s="10"/>
      <c r="G36" s="10"/>
      <c r="H36" s="10"/>
      <c r="I36" s="10"/>
      <c r="J36" s="10"/>
      <c r="N36" s="1" t="s">
        <v>79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t="e">
        <f>IF(#REF!=B$2,B24*#REF!/1000,0)</f>
        <v>#REF!</v>
      </c>
      <c r="C38" s="41" t="e">
        <f>IF(#REF!=C$2,C24*#REF!/1000,0)</f>
        <v>#REF!</v>
      </c>
      <c r="D38" s="41" t="e">
        <f>IF(#REF!=D$2,D24*#REF!/1000,0)</f>
        <v>#REF!</v>
      </c>
      <c r="E38" s="41" t="e">
        <f>IF(#REF!=E$2,E24*#REF!/1000,0)</f>
        <v>#REF!</v>
      </c>
      <c r="F38" s="41" t="e">
        <f>IF(#REF!=F$2,F24*#REF!/1000,0)</f>
        <v>#REF!</v>
      </c>
      <c r="G38" s="41" t="e">
        <f>IF(#REF!=G$2,G24*#REF!/1000,0)</f>
        <v>#REF!</v>
      </c>
      <c r="H38" s="41" t="e">
        <f>IF(#REF!=H$2,H24*#REF!/1000,0)</f>
        <v>#REF!</v>
      </c>
      <c r="I38" s="41" t="e">
        <f>IF(#REF!=I$2,I24*#REF!/1000,0)</f>
        <v>#REF!</v>
      </c>
      <c r="J38" s="42" t="e">
        <f>IF(#REF!=J$2,J24*#REF!/1000,0)</f>
        <v>#REF!</v>
      </c>
      <c r="K38" s="43" t="e">
        <f>SUM(B38:J38)</f>
        <v>#REF!</v>
      </c>
      <c r="L38" s="44" t="e">
        <f>MIN($K$38:$K$49)</f>
        <v>#REF!</v>
      </c>
      <c r="N38" s="39" t="e">
        <f t="shared" ref="N38:N49" si="1">K38*1000</f>
        <v>#REF!</v>
      </c>
      <c r="Q38" s="10" t="s">
        <v>12</v>
      </c>
      <c r="R38" s="41" t="e">
        <f>IF(#REF!=B$2,B24*#REF!/1000,0)</f>
        <v>#REF!</v>
      </c>
      <c r="S38" s="41" t="e">
        <f>IF(#REF!=C$2,C24*#REF!/1000,0)</f>
        <v>#REF!</v>
      </c>
      <c r="T38" s="41" t="e">
        <f>IF(#REF!=D$2,D24*#REF!/1000,0)</f>
        <v>#REF!</v>
      </c>
      <c r="U38" s="41" t="e">
        <f>IF(#REF!=E$2,E24*#REF!/1000,0)</f>
        <v>#REF!</v>
      </c>
      <c r="V38" s="41" t="e">
        <f>IF(#REF!=F$2,F24*#REF!/1000,0)</f>
        <v>#REF!</v>
      </c>
      <c r="W38" s="41" t="e">
        <f>IF(#REF!=G$2,G24*#REF!/1000,0)</f>
        <v>#REF!</v>
      </c>
      <c r="X38" s="41" t="e">
        <f>IF(#REF!=H$2,H24*#REF!/1000,0)</f>
        <v>#REF!</v>
      </c>
      <c r="Y38" s="41" t="e">
        <f>IF(#REF!=I$2,I24*#REF!/1000,0)</f>
        <v>#REF!</v>
      </c>
      <c r="Z38" s="42" t="e">
        <f>IF(#REF!=J$2,J24*#REF!/1000,0)</f>
        <v>#REF!</v>
      </c>
      <c r="AA38" s="43" t="e">
        <f>SUM(R38:Z38)</f>
        <v>#REF!</v>
      </c>
      <c r="AB38" s="44" t="e">
        <f>MIN($AA$38:$AA$49)</f>
        <v>#REF!</v>
      </c>
      <c r="AD38" s="39" t="e">
        <f>AA38*1000</f>
        <v>#REF!</v>
      </c>
    </row>
    <row r="39" spans="1:30" x14ac:dyDescent="0.3">
      <c r="A39" s="10" t="s">
        <v>13</v>
      </c>
      <c r="B39" s="41" t="e">
        <f>IF(#REF!=B$2,B25*#REF!/1000,0)</f>
        <v>#REF!</v>
      </c>
      <c r="C39" s="41" t="e">
        <f>IF(#REF!=C$2,C25*#REF!/1000,0)</f>
        <v>#REF!</v>
      </c>
      <c r="D39" s="41" t="e">
        <f>IF(#REF!=D$2,D25*#REF!/1000,0)</f>
        <v>#REF!</v>
      </c>
      <c r="E39" s="41" t="e">
        <f>IF(#REF!=E$2,E25*#REF!/1000,0)</f>
        <v>#REF!</v>
      </c>
      <c r="F39" s="41" t="e">
        <f>IF(#REF!=F$2,F25*#REF!/1000,0)</f>
        <v>#REF!</v>
      </c>
      <c r="G39" s="41" t="e">
        <f>IF(#REF!=G$2,G25*#REF!/1000,0)</f>
        <v>#REF!</v>
      </c>
      <c r="H39" s="41" t="e">
        <f>IF(#REF!=H$2,H25*#REF!/1000,0)</f>
        <v>#REF!</v>
      </c>
      <c r="I39" s="41" t="e">
        <f>IF(#REF!=I$2,I25*#REF!/1000,0)</f>
        <v>#REF!</v>
      </c>
      <c r="J39" s="42" t="e">
        <f>IF(#REF!=J$2,J25*#REF!/1000,0)</f>
        <v>#REF!</v>
      </c>
      <c r="K39" s="43" t="e">
        <f t="shared" ref="K39:K49" si="2">SUM(B39:J39)</f>
        <v>#REF!</v>
      </c>
      <c r="L39" s="44" t="e">
        <f t="shared" ref="L39:L49" si="3">MIN($K$38:$K$49)</f>
        <v>#REF!</v>
      </c>
      <c r="N39" s="39" t="e">
        <f t="shared" si="1"/>
        <v>#REF!</v>
      </c>
      <c r="Q39" s="10" t="s">
        <v>13</v>
      </c>
      <c r="R39" s="41" t="e">
        <f>IF(#REF!=B$2,B25*#REF!/1000,0)</f>
        <v>#REF!</v>
      </c>
      <c r="S39" s="41" t="e">
        <f>IF(#REF!=C$2,C25*#REF!/1000,0)</f>
        <v>#REF!</v>
      </c>
      <c r="T39" s="41" t="e">
        <f>IF(#REF!=D$2,D25*#REF!/1000,0)</f>
        <v>#REF!</v>
      </c>
      <c r="U39" s="41" t="e">
        <f>IF(#REF!=E$2,E25*#REF!/1000,0)</f>
        <v>#REF!</v>
      </c>
      <c r="V39" s="41" t="e">
        <f>IF(#REF!=F$2,F25*#REF!/1000,0)</f>
        <v>#REF!</v>
      </c>
      <c r="W39" s="41" t="e">
        <f>IF(#REF!=G$2,G25*#REF!/1000,0)</f>
        <v>#REF!</v>
      </c>
      <c r="X39" s="41" t="e">
        <f>IF(#REF!=H$2,H25*#REF!/1000,0)</f>
        <v>#REF!</v>
      </c>
      <c r="Y39" s="41" t="e">
        <f>IF(#REF!=I$2,I25*#REF!/1000,0)</f>
        <v>#REF!</v>
      </c>
      <c r="Z39" s="42" t="e">
        <f>IF(#REF!=J$2,J25*#REF!/1000,0)</f>
        <v>#REF!</v>
      </c>
      <c r="AA39" s="43" t="e">
        <f t="shared" ref="AA39:AA48" si="4">SUM(R39:Z39)</f>
        <v>#REF!</v>
      </c>
      <c r="AB39" s="44" t="e">
        <f t="shared" ref="AB39:AB49" si="5">MIN($AA$38:$AA$49)</f>
        <v>#REF!</v>
      </c>
      <c r="AD39" s="39" t="e">
        <f t="shared" ref="AD39:AD49" si="6">AA39*1000</f>
        <v>#REF!</v>
      </c>
    </row>
    <row r="40" spans="1:30" x14ac:dyDescent="0.3">
      <c r="A40" s="10" t="s">
        <v>14</v>
      </c>
      <c r="B40" s="41" t="e">
        <f>IF(#REF!=B$2,B26*#REF!/1000,0)</f>
        <v>#REF!</v>
      </c>
      <c r="C40" s="41" t="e">
        <f>IF(#REF!=C$2,C26*#REF!/1000,0)</f>
        <v>#REF!</v>
      </c>
      <c r="D40" s="41" t="e">
        <f>IF(#REF!=D$2,D26*#REF!/1000,0)</f>
        <v>#REF!</v>
      </c>
      <c r="E40" s="41" t="e">
        <f>IF(#REF!=E$2,E26*#REF!/1000,0)</f>
        <v>#REF!</v>
      </c>
      <c r="F40" s="41" t="e">
        <f>IF(#REF!=F$2,F26*#REF!/1000,0)</f>
        <v>#REF!</v>
      </c>
      <c r="G40" s="41" t="e">
        <f>IF(#REF!=G$2,G26*#REF!/1000,0)</f>
        <v>#REF!</v>
      </c>
      <c r="H40" s="41" t="e">
        <f>IF(#REF!=H$2,H26*#REF!/1000,0)</f>
        <v>#REF!</v>
      </c>
      <c r="I40" s="41" t="e">
        <f>IF(#REF!=I$2,I26*#REF!/1000,0)</f>
        <v>#REF!</v>
      </c>
      <c r="J40" s="42" t="e">
        <f>IF(#REF!=J$2,J26*#REF!/1000,0)</f>
        <v>#REF!</v>
      </c>
      <c r="K40" s="43" t="e">
        <f t="shared" si="2"/>
        <v>#REF!</v>
      </c>
      <c r="L40" s="44" t="e">
        <f t="shared" si="3"/>
        <v>#REF!</v>
      </c>
      <c r="N40" s="39" t="e">
        <f t="shared" si="1"/>
        <v>#REF!</v>
      </c>
      <c r="Q40" s="10" t="s">
        <v>14</v>
      </c>
      <c r="R40" s="41" t="e">
        <f>IF(#REF!=B$2,B26*#REF!/1000,0)</f>
        <v>#REF!</v>
      </c>
      <c r="S40" s="41" t="e">
        <f>IF(#REF!=C$2,C26*#REF!/1000,0)</f>
        <v>#REF!</v>
      </c>
      <c r="T40" s="41" t="e">
        <f>IF(#REF!=D$2,D26*#REF!/1000,0)</f>
        <v>#REF!</v>
      </c>
      <c r="U40" s="41" t="e">
        <f>IF(#REF!=E$2,E26*#REF!/1000,0)</f>
        <v>#REF!</v>
      </c>
      <c r="V40" s="41" t="e">
        <f>IF(#REF!=F$2,F26*#REF!/1000,0)</f>
        <v>#REF!</v>
      </c>
      <c r="W40" s="41" t="e">
        <f>IF(#REF!=G$2,G26*#REF!/1000,0)</f>
        <v>#REF!</v>
      </c>
      <c r="X40" s="41" t="e">
        <f>IF(#REF!=H$2,H26*#REF!/1000,0)</f>
        <v>#REF!</v>
      </c>
      <c r="Y40" s="41" t="e">
        <f>IF(#REF!=I$2,I26*#REF!/1000,0)</f>
        <v>#REF!</v>
      </c>
      <c r="Z40" s="42" t="e">
        <f>IF(#REF!=J$2,J26*#REF!/1000,0)</f>
        <v>#REF!</v>
      </c>
      <c r="AA40" s="43" t="e">
        <f t="shared" si="4"/>
        <v>#REF!</v>
      </c>
      <c r="AB40" s="44" t="e">
        <f t="shared" si="5"/>
        <v>#REF!</v>
      </c>
      <c r="AD40" s="39" t="e">
        <f t="shared" si="6"/>
        <v>#REF!</v>
      </c>
    </row>
    <row r="41" spans="1:30" x14ac:dyDescent="0.3">
      <c r="A41" s="10" t="s">
        <v>15</v>
      </c>
      <c r="B41" s="41" t="e">
        <f>IF(#REF!=B$2,B27*#REF!/1000,0)</f>
        <v>#REF!</v>
      </c>
      <c r="C41" s="41" t="e">
        <f>IF(#REF!=C$2,C27*#REF!/1000,0)</f>
        <v>#REF!</v>
      </c>
      <c r="D41" s="41" t="e">
        <f>IF(#REF!=D$2,D27*#REF!/1000,0)</f>
        <v>#REF!</v>
      </c>
      <c r="E41" s="41" t="e">
        <f>IF(#REF!=E$2,E27*#REF!/1000,0)</f>
        <v>#REF!</v>
      </c>
      <c r="F41" s="41" t="e">
        <f>IF(#REF!=F$2,F27*#REF!/1000,0)</f>
        <v>#REF!</v>
      </c>
      <c r="G41" s="41" t="e">
        <f>IF(#REF!=G$2,G27*#REF!/1000,0)</f>
        <v>#REF!</v>
      </c>
      <c r="H41" s="41" t="e">
        <f>IF(#REF!=H$2,H27*#REF!/1000,0)</f>
        <v>#REF!</v>
      </c>
      <c r="I41" s="41" t="e">
        <f>IF(#REF!=I$2,I27*#REF!/1000,0)</f>
        <v>#REF!</v>
      </c>
      <c r="J41" s="42" t="e">
        <f>IF(#REF!=J$2,J27*#REF!/1000,0)</f>
        <v>#REF!</v>
      </c>
      <c r="K41" s="43" t="e">
        <f t="shared" si="2"/>
        <v>#REF!</v>
      </c>
      <c r="L41" s="44" t="e">
        <f t="shared" si="3"/>
        <v>#REF!</v>
      </c>
      <c r="N41" s="39" t="e">
        <f t="shared" si="1"/>
        <v>#REF!</v>
      </c>
      <c r="Q41" s="10" t="s">
        <v>15</v>
      </c>
      <c r="R41" s="41" t="e">
        <f>IF(#REF!=B$2,B27*#REF!/1000,0)</f>
        <v>#REF!</v>
      </c>
      <c r="S41" s="41" t="e">
        <f>IF(#REF!=C$2,C27*#REF!/1000,0)</f>
        <v>#REF!</v>
      </c>
      <c r="T41" s="41" t="e">
        <f>IF(#REF!=D$2,D27*#REF!/1000,0)</f>
        <v>#REF!</v>
      </c>
      <c r="U41" s="41" t="e">
        <f>IF(#REF!=E$2,E27*#REF!/1000,0)</f>
        <v>#REF!</v>
      </c>
      <c r="V41" s="41" t="e">
        <f>IF(#REF!=F$2,F27*#REF!/1000,0)</f>
        <v>#REF!</v>
      </c>
      <c r="W41" s="41" t="e">
        <f>IF(#REF!=G$2,G27*#REF!/1000,0)</f>
        <v>#REF!</v>
      </c>
      <c r="X41" s="41" t="e">
        <f>IF(#REF!=H$2,H27*#REF!/1000,0)</f>
        <v>#REF!</v>
      </c>
      <c r="Y41" s="41" t="e">
        <f>IF(#REF!=I$2,I27*#REF!/1000,0)</f>
        <v>#REF!</v>
      </c>
      <c r="Z41" s="42" t="e">
        <f>IF(#REF!=J$2,J27*#REF!/1000,0)</f>
        <v>#REF!</v>
      </c>
      <c r="AA41" s="43" t="e">
        <f t="shared" si="4"/>
        <v>#REF!</v>
      </c>
      <c r="AB41" s="44" t="e">
        <f t="shared" si="5"/>
        <v>#REF!</v>
      </c>
      <c r="AD41" s="39" t="e">
        <f t="shared" si="6"/>
        <v>#REF!</v>
      </c>
    </row>
    <row r="42" spans="1:30" x14ac:dyDescent="0.3">
      <c r="A42" s="10" t="s">
        <v>16</v>
      </c>
      <c r="B42" s="41" t="e">
        <f>IF(#REF!=B$2,B28*#REF!/1000,0)</f>
        <v>#REF!</v>
      </c>
      <c r="C42" s="41" t="e">
        <f>IF(#REF!=C$2,C28*#REF!/1000,0)</f>
        <v>#REF!</v>
      </c>
      <c r="D42" s="41" t="e">
        <f>IF(#REF!=D$2,D28*#REF!/1000,0)</f>
        <v>#REF!</v>
      </c>
      <c r="E42" s="41" t="e">
        <f>IF(#REF!=E$2,E28*#REF!/1000,0)</f>
        <v>#REF!</v>
      </c>
      <c r="F42" s="41" t="e">
        <f>IF(#REF!=F$2,F28*#REF!/1000,0)</f>
        <v>#REF!</v>
      </c>
      <c r="G42" s="41" t="e">
        <f>IF(#REF!=G$2,G28*#REF!/1000,0)</f>
        <v>#REF!</v>
      </c>
      <c r="H42" s="41" t="e">
        <f>IF(#REF!=H$2,H28*#REF!/1000,0)</f>
        <v>#REF!</v>
      </c>
      <c r="I42" s="41" t="e">
        <f>IF(#REF!=I$2,I28*#REF!/1000,0)</f>
        <v>#REF!</v>
      </c>
      <c r="J42" s="42" t="e">
        <f>IF(#REF!=J$2,J28*#REF!/1000,0)</f>
        <v>#REF!</v>
      </c>
      <c r="K42" s="43" t="e">
        <f t="shared" si="2"/>
        <v>#REF!</v>
      </c>
      <c r="L42" s="44" t="e">
        <f t="shared" si="3"/>
        <v>#REF!</v>
      </c>
      <c r="N42" s="39" t="e">
        <f t="shared" si="1"/>
        <v>#REF!</v>
      </c>
      <c r="Q42" s="10" t="s">
        <v>16</v>
      </c>
      <c r="R42" s="41" t="e">
        <f>IF(#REF!=B$2,B28*#REF!/1000,0)</f>
        <v>#REF!</v>
      </c>
      <c r="S42" s="41" t="e">
        <f>IF(#REF!=C$2,C28*#REF!/1000,0)</f>
        <v>#REF!</v>
      </c>
      <c r="T42" s="41" t="e">
        <f>IF(#REF!=D$2,D28*#REF!/1000,0)</f>
        <v>#REF!</v>
      </c>
      <c r="U42" s="41" t="e">
        <f>IF(#REF!=E$2,E28*#REF!/1000,0)</f>
        <v>#REF!</v>
      </c>
      <c r="V42" s="41" t="e">
        <f>IF(#REF!=F$2,F28*#REF!/1000,0)</f>
        <v>#REF!</v>
      </c>
      <c r="W42" s="41" t="e">
        <f>IF(#REF!=G$2,G28*#REF!/1000,0)</f>
        <v>#REF!</v>
      </c>
      <c r="X42" s="41" t="e">
        <f>IF(#REF!=H$2,H28*#REF!/1000,0)</f>
        <v>#REF!</v>
      </c>
      <c r="Y42" s="41" t="e">
        <f>IF(#REF!=I$2,I28*#REF!/1000,0)</f>
        <v>#REF!</v>
      </c>
      <c r="Z42" s="42" t="e">
        <f>IF(#REF!=J$2,J28*#REF!/1000,0)</f>
        <v>#REF!</v>
      </c>
      <c r="AA42" s="43" t="e">
        <f t="shared" si="4"/>
        <v>#REF!</v>
      </c>
      <c r="AB42" s="44" t="e">
        <f t="shared" si="5"/>
        <v>#REF!</v>
      </c>
      <c r="AD42" s="39" t="e">
        <f t="shared" si="6"/>
        <v>#REF!</v>
      </c>
    </row>
    <row r="43" spans="1:30" x14ac:dyDescent="0.3">
      <c r="A43" s="10" t="s">
        <v>17</v>
      </c>
      <c r="B43" s="41" t="e">
        <f>IF(#REF!=B$2,B29*#REF!/1000,0)</f>
        <v>#REF!</v>
      </c>
      <c r="C43" s="41" t="e">
        <f>IF(#REF!=C$2,C29*#REF!/1000,0)</f>
        <v>#REF!</v>
      </c>
      <c r="D43" s="41" t="e">
        <f>IF(#REF!=D$2,D29*#REF!/1000,0)</f>
        <v>#REF!</v>
      </c>
      <c r="E43" s="41" t="e">
        <f>IF(#REF!=E$2,E29*#REF!/1000,0)</f>
        <v>#REF!</v>
      </c>
      <c r="F43" s="41" t="e">
        <f>IF(#REF!=F$2,F29*#REF!/1000,0)</f>
        <v>#REF!</v>
      </c>
      <c r="G43" s="41" t="e">
        <f>IF(#REF!=G$2,G29*#REF!/1000,0)</f>
        <v>#REF!</v>
      </c>
      <c r="H43" s="41" t="e">
        <f>IF(#REF!=H$2,H29*#REF!/1000,0)</f>
        <v>#REF!</v>
      </c>
      <c r="I43" s="41" t="e">
        <f>IF(#REF!=I$2,I29*#REF!/1000,0)</f>
        <v>#REF!</v>
      </c>
      <c r="J43" s="42" t="e">
        <f>IF(#REF!=J$2,J29*#REF!/1000,0)</f>
        <v>#REF!</v>
      </c>
      <c r="K43" s="43" t="e">
        <f t="shared" si="2"/>
        <v>#REF!</v>
      </c>
      <c r="L43" s="44" t="e">
        <f t="shared" si="3"/>
        <v>#REF!</v>
      </c>
      <c r="N43" s="39" t="e">
        <f t="shared" si="1"/>
        <v>#REF!</v>
      </c>
      <c r="Q43" s="10" t="s">
        <v>17</v>
      </c>
      <c r="R43" s="41" t="e">
        <f>IF(#REF!=B$2,B29*#REF!/1000,0)</f>
        <v>#REF!</v>
      </c>
      <c r="S43" s="41" t="e">
        <f>IF(#REF!=C$2,C29*#REF!/1000,0)</f>
        <v>#REF!</v>
      </c>
      <c r="T43" s="41" t="e">
        <f>IF(#REF!=D$2,D29*#REF!/1000,0)</f>
        <v>#REF!</v>
      </c>
      <c r="U43" s="41" t="e">
        <f>IF(#REF!=E$2,E29*#REF!/1000,0)</f>
        <v>#REF!</v>
      </c>
      <c r="V43" s="41" t="e">
        <f>IF(#REF!=F$2,F29*#REF!/1000,0)</f>
        <v>#REF!</v>
      </c>
      <c r="W43" s="41" t="e">
        <f>IF(#REF!=G$2,G29*#REF!/1000,0)</f>
        <v>#REF!</v>
      </c>
      <c r="X43" s="41" t="e">
        <f>IF(#REF!=H$2,H29*#REF!/1000,0)</f>
        <v>#REF!</v>
      </c>
      <c r="Y43" s="41" t="e">
        <f>IF(#REF!=I$2,I29*#REF!/1000,0)</f>
        <v>#REF!</v>
      </c>
      <c r="Z43" s="42" t="e">
        <f>IF(#REF!=J$2,J29*#REF!/1000,0)</f>
        <v>#REF!</v>
      </c>
      <c r="AA43" s="43" t="e">
        <f t="shared" si="4"/>
        <v>#REF!</v>
      </c>
      <c r="AB43" s="44" t="e">
        <f t="shared" si="5"/>
        <v>#REF!</v>
      </c>
      <c r="AD43" s="39" t="e">
        <f t="shared" si="6"/>
        <v>#REF!</v>
      </c>
    </row>
    <row r="44" spans="1:30" x14ac:dyDescent="0.3">
      <c r="A44" s="10" t="s">
        <v>18</v>
      </c>
      <c r="B44" s="41" t="e">
        <f>IF(#REF!=B$2,B30*#REF!/1000,0)</f>
        <v>#REF!</v>
      </c>
      <c r="C44" s="41" t="e">
        <f>IF(#REF!=C$2,C30*#REF!/1000,0)</f>
        <v>#REF!</v>
      </c>
      <c r="D44" s="41" t="e">
        <f>IF(#REF!=D$2,D30*#REF!/1000,0)</f>
        <v>#REF!</v>
      </c>
      <c r="E44" s="41" t="e">
        <f>IF(#REF!=E$2,E30*#REF!/1000,0)</f>
        <v>#REF!</v>
      </c>
      <c r="F44" s="41" t="e">
        <f>IF(#REF!=F$2,F30*#REF!/1000,0)</f>
        <v>#REF!</v>
      </c>
      <c r="G44" s="41" t="e">
        <f>IF(#REF!=G$2,G30*#REF!/1000,0)</f>
        <v>#REF!</v>
      </c>
      <c r="H44" s="41" t="e">
        <f>IF(#REF!=H$2,H30*#REF!/1000,0)</f>
        <v>#REF!</v>
      </c>
      <c r="I44" s="41" t="e">
        <f>IF(#REF!=I$2,I30*#REF!/1000,0)</f>
        <v>#REF!</v>
      </c>
      <c r="J44" s="42" t="e">
        <f>IF(#REF!=J$2,J30*#REF!/1000,0)</f>
        <v>#REF!</v>
      </c>
      <c r="K44" s="43" t="e">
        <f t="shared" si="2"/>
        <v>#REF!</v>
      </c>
      <c r="L44" s="44" t="e">
        <f t="shared" si="3"/>
        <v>#REF!</v>
      </c>
      <c r="N44" s="39" t="e">
        <f t="shared" si="1"/>
        <v>#REF!</v>
      </c>
      <c r="Q44" s="10" t="s">
        <v>18</v>
      </c>
      <c r="R44" s="41" t="e">
        <f>IF(#REF!=B$2,B30*#REF!/1000,0)</f>
        <v>#REF!</v>
      </c>
      <c r="S44" s="41" t="e">
        <f>IF(#REF!=C$2,C30*#REF!/1000,0)</f>
        <v>#REF!</v>
      </c>
      <c r="T44" s="41" t="e">
        <f>IF(#REF!=D$2,D30*#REF!/1000,0)</f>
        <v>#REF!</v>
      </c>
      <c r="U44" s="41" t="e">
        <f>IF(#REF!=E$2,E30*#REF!/1000,0)</f>
        <v>#REF!</v>
      </c>
      <c r="V44" s="41" t="e">
        <f>IF(#REF!=F$2,F30*#REF!/1000,0)</f>
        <v>#REF!</v>
      </c>
      <c r="W44" s="41" t="e">
        <f>IF(#REF!=G$2,G30*#REF!/1000,0)</f>
        <v>#REF!</v>
      </c>
      <c r="X44" s="41" t="e">
        <f>IF(#REF!=H$2,H30*#REF!/1000,0)</f>
        <v>#REF!</v>
      </c>
      <c r="Y44" s="41" t="e">
        <f>IF(#REF!=I$2,I30*#REF!/1000,0)</f>
        <v>#REF!</v>
      </c>
      <c r="Z44" s="42" t="e">
        <f>IF(#REF!=J$2,J30*#REF!/1000,0)</f>
        <v>#REF!</v>
      </c>
      <c r="AA44" s="43" t="e">
        <f t="shared" si="4"/>
        <v>#REF!</v>
      </c>
      <c r="AB44" s="44" t="e">
        <f t="shared" si="5"/>
        <v>#REF!</v>
      </c>
      <c r="AD44" s="39" t="e">
        <f t="shared" si="6"/>
        <v>#REF!</v>
      </c>
    </row>
    <row r="45" spans="1:30" x14ac:dyDescent="0.3">
      <c r="A45" s="10" t="s">
        <v>19</v>
      </c>
      <c r="B45" s="41" t="e">
        <f>IF(#REF!=B$2,B31*#REF!/1000,0)</f>
        <v>#REF!</v>
      </c>
      <c r="C45" s="41" t="e">
        <f>IF(#REF!=C$2,C31*#REF!/1000,0)</f>
        <v>#REF!</v>
      </c>
      <c r="D45" s="41" t="e">
        <f>IF(#REF!=D$2,D31*#REF!/1000,0)</f>
        <v>#REF!</v>
      </c>
      <c r="E45" s="41" t="e">
        <f>IF(#REF!=E$2,E31*#REF!/1000,0)</f>
        <v>#REF!</v>
      </c>
      <c r="F45" s="41" t="e">
        <f>IF(#REF!=F$2,F31*#REF!/1000,0)</f>
        <v>#REF!</v>
      </c>
      <c r="G45" s="41" t="e">
        <f>IF(#REF!=G$2,G31*#REF!/1000,0)</f>
        <v>#REF!</v>
      </c>
      <c r="H45" s="41" t="e">
        <f>IF(#REF!=H$2,H31*#REF!/1000,0)</f>
        <v>#REF!</v>
      </c>
      <c r="I45" s="41" t="e">
        <f>IF(#REF!=I$2,I31*#REF!/1000,0)</f>
        <v>#REF!</v>
      </c>
      <c r="J45" s="42" t="e">
        <f>IF(#REF!=J$2,J31*#REF!/1000,0)</f>
        <v>#REF!</v>
      </c>
      <c r="K45" s="43" t="e">
        <f t="shared" si="2"/>
        <v>#REF!</v>
      </c>
      <c r="L45" s="44" t="e">
        <f t="shared" si="3"/>
        <v>#REF!</v>
      </c>
      <c r="N45" s="39" t="e">
        <f t="shared" si="1"/>
        <v>#REF!</v>
      </c>
      <c r="Q45" s="10" t="s">
        <v>19</v>
      </c>
      <c r="R45" s="41" t="e">
        <f>IF(#REF!=B$2,B31*#REF!/1000,0)</f>
        <v>#REF!</v>
      </c>
      <c r="S45" s="41" t="e">
        <f>IF(#REF!=C$2,C31*#REF!/1000,0)</f>
        <v>#REF!</v>
      </c>
      <c r="T45" s="41" t="e">
        <f>IF(#REF!=D$2,D31*#REF!/1000,0)</f>
        <v>#REF!</v>
      </c>
      <c r="U45" s="41" t="e">
        <f>IF(#REF!=E$2,E31*#REF!/1000,0)</f>
        <v>#REF!</v>
      </c>
      <c r="V45" s="41" t="e">
        <f>IF(#REF!=F$2,F31*#REF!/1000,0)</f>
        <v>#REF!</v>
      </c>
      <c r="W45" s="41" t="e">
        <f>IF(#REF!=G$2,G31*#REF!/1000,0)</f>
        <v>#REF!</v>
      </c>
      <c r="X45" s="41" t="e">
        <f>IF(#REF!=H$2,H31*#REF!/1000,0)</f>
        <v>#REF!</v>
      </c>
      <c r="Y45" s="41" t="e">
        <f>IF(#REF!=I$2,I31*#REF!/1000,0)</f>
        <v>#REF!</v>
      </c>
      <c r="Z45" s="42" t="e">
        <f>IF(#REF!=J$2,J31*#REF!/1000,0)</f>
        <v>#REF!</v>
      </c>
      <c r="AA45" s="43" t="e">
        <f t="shared" si="4"/>
        <v>#REF!</v>
      </c>
      <c r="AB45" s="44" t="e">
        <f t="shared" si="5"/>
        <v>#REF!</v>
      </c>
      <c r="AD45" s="39" t="e">
        <f t="shared" si="6"/>
        <v>#REF!</v>
      </c>
    </row>
    <row r="46" spans="1:30" x14ac:dyDescent="0.3">
      <c r="A46" s="10" t="s">
        <v>20</v>
      </c>
      <c r="B46" s="41" t="e">
        <f>IF(#REF!=B$2,B32*#REF!/1000,0)</f>
        <v>#REF!</v>
      </c>
      <c r="C46" s="41" t="e">
        <f>IF(#REF!=C$2,C32*#REF!/1000,0)</f>
        <v>#REF!</v>
      </c>
      <c r="D46" s="41" t="e">
        <f>IF(#REF!=D$2,D32*#REF!/1000,0)</f>
        <v>#REF!</v>
      </c>
      <c r="E46" s="41" t="e">
        <f>IF(#REF!=E$2,E32*#REF!/1000,0)</f>
        <v>#REF!</v>
      </c>
      <c r="F46" s="41" t="e">
        <f>IF(#REF!=F$2,F32*#REF!/1000,0)</f>
        <v>#REF!</v>
      </c>
      <c r="G46" s="41" t="e">
        <f>IF(#REF!=G$2,G32*#REF!/1000,0)</f>
        <v>#REF!</v>
      </c>
      <c r="H46" s="41" t="e">
        <f>IF(#REF!=H$2,H32*#REF!/1000,0)</f>
        <v>#REF!</v>
      </c>
      <c r="I46" s="41" t="e">
        <f>IF(#REF!=I$2,I32*#REF!/1000,0)</f>
        <v>#REF!</v>
      </c>
      <c r="J46" s="42" t="e">
        <f>IF(#REF!=J$2,J32*#REF!/1000,0)</f>
        <v>#REF!</v>
      </c>
      <c r="K46" s="43" t="e">
        <f t="shared" si="2"/>
        <v>#REF!</v>
      </c>
      <c r="L46" s="44" t="e">
        <f t="shared" si="3"/>
        <v>#REF!</v>
      </c>
      <c r="N46" s="39" t="e">
        <f t="shared" si="1"/>
        <v>#REF!</v>
      </c>
      <c r="Q46" s="10" t="s">
        <v>20</v>
      </c>
      <c r="R46" s="41" t="e">
        <f>IF(#REF!=B$2,B32*#REF!/1000,0)</f>
        <v>#REF!</v>
      </c>
      <c r="S46" s="41" t="e">
        <f>IF(#REF!=C$2,C32*#REF!/1000,0)</f>
        <v>#REF!</v>
      </c>
      <c r="T46" s="41" t="e">
        <f>IF(#REF!=D$2,D32*#REF!/1000,0)</f>
        <v>#REF!</v>
      </c>
      <c r="U46" s="41" t="e">
        <f>IF(#REF!=E$2,E32*#REF!/1000,0)</f>
        <v>#REF!</v>
      </c>
      <c r="V46" s="41" t="e">
        <f>IF(#REF!=F$2,F32*#REF!/1000,0)</f>
        <v>#REF!</v>
      </c>
      <c r="W46" s="41" t="e">
        <f>IF(#REF!=G$2,G32*#REF!/1000,0)</f>
        <v>#REF!</v>
      </c>
      <c r="X46" s="41" t="e">
        <f>IF(#REF!=H$2,H32*#REF!/1000,0)</f>
        <v>#REF!</v>
      </c>
      <c r="Y46" s="41" t="e">
        <f>IF(#REF!=I$2,I32*#REF!/1000,0)</f>
        <v>#REF!</v>
      </c>
      <c r="Z46" s="42" t="e">
        <f>IF(#REF!=J$2,J32*#REF!/1000,0)</f>
        <v>#REF!</v>
      </c>
      <c r="AA46" s="43" t="e">
        <f t="shared" si="4"/>
        <v>#REF!</v>
      </c>
      <c r="AB46" s="44" t="e">
        <f t="shared" si="5"/>
        <v>#REF!</v>
      </c>
      <c r="AD46" s="39" t="e">
        <f t="shared" si="6"/>
        <v>#REF!</v>
      </c>
    </row>
    <row r="47" spans="1:30" x14ac:dyDescent="0.3">
      <c r="A47" s="10" t="s">
        <v>21</v>
      </c>
      <c r="B47" s="41" t="e">
        <f>IF(#REF!=B$2,B33*#REF!/1000,0)</f>
        <v>#REF!</v>
      </c>
      <c r="C47" s="41" t="e">
        <f>IF(#REF!=C$2,C33*#REF!/1000,0)</f>
        <v>#REF!</v>
      </c>
      <c r="D47" s="41" t="e">
        <f>IF(#REF!=D$2,D33*#REF!/1000,0)</f>
        <v>#REF!</v>
      </c>
      <c r="E47" s="41" t="e">
        <f>IF(#REF!=E$2,E33*#REF!/1000,0)</f>
        <v>#REF!</v>
      </c>
      <c r="F47" s="41" t="e">
        <f>IF(#REF!=F$2,F33*#REF!/1000,0)</f>
        <v>#REF!</v>
      </c>
      <c r="G47" s="41" t="e">
        <f>IF(#REF!=G$2,G33*#REF!/1000,0)</f>
        <v>#REF!</v>
      </c>
      <c r="H47" s="41" t="e">
        <f>IF(#REF!=H$2,H33*#REF!/1000,0)</f>
        <v>#REF!</v>
      </c>
      <c r="I47" s="41" t="e">
        <f>IF(#REF!=I$2,I33*#REF!/1000,0)</f>
        <v>#REF!</v>
      </c>
      <c r="J47" s="42" t="e">
        <f>IF(#REF!=J$2,J33*#REF!/1000,0)</f>
        <v>#REF!</v>
      </c>
      <c r="K47" s="43" t="e">
        <f t="shared" si="2"/>
        <v>#REF!</v>
      </c>
      <c r="L47" s="44" t="e">
        <f t="shared" si="3"/>
        <v>#REF!</v>
      </c>
      <c r="N47" s="39" t="e">
        <f t="shared" si="1"/>
        <v>#REF!</v>
      </c>
      <c r="Q47" s="10" t="s">
        <v>21</v>
      </c>
      <c r="R47" s="41" t="e">
        <f>IF(#REF!=B$2,B33*#REF!/1000,0)</f>
        <v>#REF!</v>
      </c>
      <c r="S47" s="41" t="e">
        <f>IF(#REF!=C$2,C33*#REF!/1000,0)</f>
        <v>#REF!</v>
      </c>
      <c r="T47" s="41" t="e">
        <f>IF(#REF!=D$2,D33*#REF!/1000,0)</f>
        <v>#REF!</v>
      </c>
      <c r="U47" s="41" t="e">
        <f>IF(#REF!=E$2,E33*#REF!/1000,0)</f>
        <v>#REF!</v>
      </c>
      <c r="V47" s="41" t="e">
        <f>IF(#REF!=F$2,F33*#REF!/1000,0)</f>
        <v>#REF!</v>
      </c>
      <c r="W47" s="41" t="e">
        <f>IF(#REF!=G$2,G33*#REF!/1000,0)</f>
        <v>#REF!</v>
      </c>
      <c r="X47" s="41" t="e">
        <f>IF(#REF!=H$2,H33*#REF!/1000,0)</f>
        <v>#REF!</v>
      </c>
      <c r="Y47" s="41" t="e">
        <f>IF(#REF!=I$2,I33*#REF!/1000,0)</f>
        <v>#REF!</v>
      </c>
      <c r="Z47" s="42" t="e">
        <f>IF(#REF!=J$2,J33*#REF!/1000,0)</f>
        <v>#REF!</v>
      </c>
      <c r="AA47" s="43" t="e">
        <f t="shared" si="4"/>
        <v>#REF!</v>
      </c>
      <c r="AB47" s="44" t="e">
        <f t="shared" si="5"/>
        <v>#REF!</v>
      </c>
      <c r="AD47" s="39" t="e">
        <f t="shared" si="6"/>
        <v>#REF!</v>
      </c>
    </row>
    <row r="48" spans="1:30" x14ac:dyDescent="0.3">
      <c r="A48" s="10" t="s">
        <v>22</v>
      </c>
      <c r="B48" s="41" t="e">
        <f>IF(#REF!=B$2,B34*#REF!/1000,0)</f>
        <v>#REF!</v>
      </c>
      <c r="C48" s="41" t="e">
        <f>IF(#REF!=C$2,C34*#REF!/1000,0)</f>
        <v>#REF!</v>
      </c>
      <c r="D48" s="41" t="e">
        <f>IF(#REF!=D$2,D34*#REF!/1000,0)</f>
        <v>#REF!</v>
      </c>
      <c r="E48" s="41" t="e">
        <f>IF(#REF!=E$2,E34*#REF!/1000,0)</f>
        <v>#REF!</v>
      </c>
      <c r="F48" s="41" t="e">
        <f>IF(#REF!=F$2,F34*#REF!/1000,0)</f>
        <v>#REF!</v>
      </c>
      <c r="G48" s="41" t="e">
        <f>IF(#REF!=G$2,G34*#REF!/1000,0)</f>
        <v>#REF!</v>
      </c>
      <c r="H48" s="41" t="e">
        <f>IF(#REF!=H$2,H34*#REF!/1000,0)</f>
        <v>#REF!</v>
      </c>
      <c r="I48" s="41" t="e">
        <f>IF(#REF!=I$2,I34*#REF!/1000,0)</f>
        <v>#REF!</v>
      </c>
      <c r="J48" s="42" t="e">
        <f>IF(#REF!=J$2,J34*#REF!/1000,0)</f>
        <v>#REF!</v>
      </c>
      <c r="K48" s="43" t="e">
        <f t="shared" si="2"/>
        <v>#REF!</v>
      </c>
      <c r="L48" s="44" t="e">
        <f t="shared" si="3"/>
        <v>#REF!</v>
      </c>
      <c r="N48" s="39" t="e">
        <f t="shared" si="1"/>
        <v>#REF!</v>
      </c>
      <c r="Q48" s="10" t="s">
        <v>22</v>
      </c>
      <c r="R48" s="41" t="e">
        <f>IF(#REF!=B$2,B34*#REF!/1000,0)</f>
        <v>#REF!</v>
      </c>
      <c r="S48" s="41" t="e">
        <f>IF(#REF!=C$2,C34*#REF!/1000,0)</f>
        <v>#REF!</v>
      </c>
      <c r="T48" s="41" t="e">
        <f>IF(#REF!=D$2,D34*#REF!/1000,0)</f>
        <v>#REF!</v>
      </c>
      <c r="U48" s="41" t="e">
        <f>IF(#REF!=E$2,E34*#REF!/1000,0)</f>
        <v>#REF!</v>
      </c>
      <c r="V48" s="41" t="e">
        <f>IF(#REF!=F$2,F34*#REF!/1000,0)</f>
        <v>#REF!</v>
      </c>
      <c r="W48" s="41" t="e">
        <f>IF(#REF!=G$2,G34*#REF!/1000,0)</f>
        <v>#REF!</v>
      </c>
      <c r="X48" s="41" t="e">
        <f>IF(#REF!=H$2,H34*#REF!/1000,0)</f>
        <v>#REF!</v>
      </c>
      <c r="Y48" s="41" t="e">
        <f>IF(#REF!=I$2,I34*#REF!/1000,0)</f>
        <v>#REF!</v>
      </c>
      <c r="Z48" s="42" t="e">
        <f>IF(#REF!=J$2,J34*#REF!/1000,0)</f>
        <v>#REF!</v>
      </c>
      <c r="AA48" s="43" t="e">
        <f t="shared" si="4"/>
        <v>#REF!</v>
      </c>
      <c r="AB48" s="44" t="e">
        <f t="shared" si="5"/>
        <v>#REF!</v>
      </c>
      <c r="AD48" s="39" t="e">
        <f t="shared" si="6"/>
        <v>#REF!</v>
      </c>
    </row>
    <row r="49" spans="1:30" x14ac:dyDescent="0.3">
      <c r="A49" s="10" t="s">
        <v>23</v>
      </c>
      <c r="B49" s="41" t="e">
        <f>IF(#REF!=B$2,B35*#REF!/1000,0)</f>
        <v>#REF!</v>
      </c>
      <c r="C49" s="41" t="e">
        <f>IF(#REF!=C$2,C35*#REF!/1000,0)</f>
        <v>#REF!</v>
      </c>
      <c r="D49" s="41" t="e">
        <f>IF(#REF!=D$2,D35*#REF!/1000,0)</f>
        <v>#REF!</v>
      </c>
      <c r="E49" s="41" t="e">
        <f>IF(#REF!=E$2,E35*#REF!/1000,0)</f>
        <v>#REF!</v>
      </c>
      <c r="F49" s="41" t="e">
        <f>IF(#REF!=F$2,F35*#REF!/1000,0)</f>
        <v>#REF!</v>
      </c>
      <c r="G49" s="41" t="e">
        <f>IF(#REF!=G$2,G35*#REF!/1000,0)</f>
        <v>#REF!</v>
      </c>
      <c r="H49" s="41" t="e">
        <f>IF(#REF!=H$2,H35*#REF!/1000,0)</f>
        <v>#REF!</v>
      </c>
      <c r="I49" s="41" t="e">
        <f>IF(#REF!=I$2,I35*#REF!/1000,0)</f>
        <v>#REF!</v>
      </c>
      <c r="J49" s="42" t="e">
        <f>IF(#REF!=J$2,J35*#REF!/1000,0)</f>
        <v>#REF!</v>
      </c>
      <c r="K49" s="43" t="e">
        <f t="shared" si="2"/>
        <v>#REF!</v>
      </c>
      <c r="L49" s="44" t="e">
        <f t="shared" si="3"/>
        <v>#REF!</v>
      </c>
      <c r="N49" s="39" t="e">
        <f t="shared" si="1"/>
        <v>#REF!</v>
      </c>
      <c r="Q49" s="10" t="s">
        <v>23</v>
      </c>
      <c r="R49" s="41" t="e">
        <f>IF(#REF!=B$2,B35*#REF!/1000,0)</f>
        <v>#REF!</v>
      </c>
      <c r="S49" s="41" t="e">
        <f>IF(#REF!=C$2,C35*#REF!/1000,0)</f>
        <v>#REF!</v>
      </c>
      <c r="T49" s="41" t="e">
        <f>IF(#REF!=D$2,D35*#REF!/1000,0)</f>
        <v>#REF!</v>
      </c>
      <c r="U49" s="41" t="e">
        <f>IF(#REF!=E$2,E35*#REF!/1000,0)</f>
        <v>#REF!</v>
      </c>
      <c r="V49" s="41" t="e">
        <f>IF(#REF!=F$2,F35*#REF!/1000,0)</f>
        <v>#REF!</v>
      </c>
      <c r="W49" s="41" t="e">
        <f>IF(#REF!=G$2,G35*#REF!/1000,0)</f>
        <v>#REF!</v>
      </c>
      <c r="X49" s="41" t="e">
        <f>IF(#REF!=H$2,H35*#REF!/1000,0)</f>
        <v>#REF!</v>
      </c>
      <c r="Y49" s="41" t="e">
        <f>IF(#REF!=I$2,I35*#REF!/1000,0)</f>
        <v>#REF!</v>
      </c>
      <c r="Z49" s="42" t="e">
        <f>IF(#REF!=J$2,J35*#REF!/1000,0)</f>
        <v>#REF!</v>
      </c>
      <c r="AA49" s="43" t="e">
        <f>SUM(R49:Z49)</f>
        <v>#REF!</v>
      </c>
      <c r="AB49" s="44" t="e">
        <f t="shared" si="5"/>
        <v>#REF!</v>
      </c>
      <c r="AD49" s="39" t="e">
        <f t="shared" si="6"/>
        <v>#REF!</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E52</f>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 t="shared" si="8"/>
        <v>6055.3796700000003</v>
      </c>
      <c r="W55" s="13">
        <f t="shared" si="8"/>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 t="shared" si="7"/>
        <v>4550.6423729819517</v>
      </c>
      <c r="G58" s="13">
        <f t="shared" si="7"/>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29" x14ac:dyDescent="0.3">
      <c r="A65" s="1" t="s">
        <v>56</v>
      </c>
      <c r="K65" s="28" t="s">
        <v>38</v>
      </c>
      <c r="Q65" s="1" t="s">
        <v>56</v>
      </c>
      <c r="AA65" s="28" t="s">
        <v>38</v>
      </c>
    </row>
    <row r="66" spans="1:29" x14ac:dyDescent="0.3">
      <c r="A66" s="10" t="s">
        <v>12</v>
      </c>
      <c r="B66" s="13" t="e">
        <f t="shared" ref="B66:J77" si="10">B52-B38</f>
        <v>#REF!</v>
      </c>
      <c r="C66" s="13" t="e">
        <f t="shared" si="10"/>
        <v>#REF!</v>
      </c>
      <c r="D66" s="13" t="e">
        <f t="shared" si="10"/>
        <v>#REF!</v>
      </c>
      <c r="E66" s="13" t="e">
        <f t="shared" si="10"/>
        <v>#REF!</v>
      </c>
      <c r="F66" s="13" t="e">
        <f t="shared" si="10"/>
        <v>#REF!</v>
      </c>
      <c r="G66" s="13" t="e">
        <f t="shared" si="10"/>
        <v>#REF!</v>
      </c>
      <c r="H66" s="13" t="e">
        <f t="shared" si="10"/>
        <v>#REF!</v>
      </c>
      <c r="I66" s="13" t="e">
        <f t="shared" si="10"/>
        <v>#REF!</v>
      </c>
      <c r="J66" s="30" t="e">
        <f t="shared" si="10"/>
        <v>#REF!</v>
      </c>
      <c r="K66" s="29" t="e">
        <f>SUM($B66:$J66)</f>
        <v>#REF!</v>
      </c>
      <c r="L66" s="16"/>
      <c r="Q66" s="10" t="s">
        <v>12</v>
      </c>
      <c r="R66" s="13" t="e">
        <f>R52-R38</f>
        <v>#REF!</v>
      </c>
      <c r="S66" s="13" t="e">
        <f t="shared" ref="S66:Z66" si="11">S52-S38</f>
        <v>#REF!</v>
      </c>
      <c r="T66" s="13" t="e">
        <f t="shared" si="11"/>
        <v>#REF!</v>
      </c>
      <c r="U66" s="13" t="e">
        <f>U52-U38</f>
        <v>#REF!</v>
      </c>
      <c r="V66" s="13" t="e">
        <f t="shared" si="11"/>
        <v>#REF!</v>
      </c>
      <c r="W66" s="13" t="e">
        <f t="shared" si="11"/>
        <v>#REF!</v>
      </c>
      <c r="X66" s="13" t="e">
        <f t="shared" si="11"/>
        <v>#REF!</v>
      </c>
      <c r="Y66" s="13" t="e">
        <f t="shared" si="11"/>
        <v>#REF!</v>
      </c>
      <c r="Z66" s="30" t="e">
        <f t="shared" si="11"/>
        <v>#REF!</v>
      </c>
      <c r="AA66" s="29" t="e">
        <f>SUM($R66:$Z66)</f>
        <v>#REF!</v>
      </c>
      <c r="AB66" s="16"/>
    </row>
    <row r="67" spans="1:29" x14ac:dyDescent="0.3">
      <c r="A67" s="10" t="s">
        <v>13</v>
      </c>
      <c r="B67" s="13" t="e">
        <f t="shared" si="10"/>
        <v>#REF!</v>
      </c>
      <c r="C67" s="13" t="e">
        <f t="shared" si="10"/>
        <v>#REF!</v>
      </c>
      <c r="D67" s="13" t="e">
        <f t="shared" si="10"/>
        <v>#REF!</v>
      </c>
      <c r="E67" s="13" t="e">
        <f t="shared" si="10"/>
        <v>#REF!</v>
      </c>
      <c r="F67" s="13" t="e">
        <f t="shared" si="10"/>
        <v>#REF!</v>
      </c>
      <c r="G67" s="13" t="e">
        <f t="shared" si="10"/>
        <v>#REF!</v>
      </c>
      <c r="H67" s="13" t="e">
        <f t="shared" si="10"/>
        <v>#REF!</v>
      </c>
      <c r="I67" s="13" t="e">
        <f t="shared" si="10"/>
        <v>#REF!</v>
      </c>
      <c r="J67" s="30" t="e">
        <f t="shared" si="10"/>
        <v>#REF!</v>
      </c>
      <c r="K67" s="29" t="e">
        <f t="shared" ref="K67:K77" si="12">SUM($B67:$J67)</f>
        <v>#REF!</v>
      </c>
      <c r="L67" s="16"/>
      <c r="Q67" s="10" t="s">
        <v>13</v>
      </c>
      <c r="R67" s="13" t="e">
        <f t="shared" ref="R67:Z77" si="13">R53-R39</f>
        <v>#REF!</v>
      </c>
      <c r="S67" s="13" t="e">
        <f t="shared" si="13"/>
        <v>#REF!</v>
      </c>
      <c r="T67" s="13" t="e">
        <f t="shared" si="13"/>
        <v>#REF!</v>
      </c>
      <c r="U67" s="13" t="e">
        <f t="shared" si="13"/>
        <v>#REF!</v>
      </c>
      <c r="V67" s="13" t="e">
        <f t="shared" si="13"/>
        <v>#REF!</v>
      </c>
      <c r="W67" s="13" t="e">
        <f t="shared" si="13"/>
        <v>#REF!</v>
      </c>
      <c r="X67" s="13" t="e">
        <f t="shared" si="13"/>
        <v>#REF!</v>
      </c>
      <c r="Y67" s="13" t="e">
        <f t="shared" si="13"/>
        <v>#REF!</v>
      </c>
      <c r="Z67" s="30" t="e">
        <f t="shared" si="13"/>
        <v>#REF!</v>
      </c>
      <c r="AA67" s="29" t="e">
        <f t="shared" ref="AA67:AA76" si="14">SUM($R67:$Z67)</f>
        <v>#REF!</v>
      </c>
      <c r="AB67" s="16"/>
    </row>
    <row r="68" spans="1:29" x14ac:dyDescent="0.3">
      <c r="A68" s="10" t="s">
        <v>14</v>
      </c>
      <c r="B68" s="13" t="e">
        <f t="shared" si="10"/>
        <v>#REF!</v>
      </c>
      <c r="C68" s="13" t="e">
        <f t="shared" si="10"/>
        <v>#REF!</v>
      </c>
      <c r="D68" s="13" t="e">
        <f t="shared" si="10"/>
        <v>#REF!</v>
      </c>
      <c r="E68" s="13" t="e">
        <f t="shared" si="10"/>
        <v>#REF!</v>
      </c>
      <c r="F68" s="13" t="e">
        <f t="shared" si="10"/>
        <v>#REF!</v>
      </c>
      <c r="G68" s="13" t="e">
        <f t="shared" si="10"/>
        <v>#REF!</v>
      </c>
      <c r="H68" s="13" t="e">
        <f t="shared" si="10"/>
        <v>#REF!</v>
      </c>
      <c r="I68" s="13" t="e">
        <f t="shared" si="10"/>
        <v>#REF!</v>
      </c>
      <c r="J68" s="30" t="e">
        <f t="shared" si="10"/>
        <v>#REF!</v>
      </c>
      <c r="K68" s="29" t="e">
        <f t="shared" si="12"/>
        <v>#REF!</v>
      </c>
      <c r="L68" s="16"/>
      <c r="Q68" s="10" t="s">
        <v>14</v>
      </c>
      <c r="R68" s="13" t="e">
        <f t="shared" si="13"/>
        <v>#REF!</v>
      </c>
      <c r="S68" s="13" t="e">
        <f t="shared" si="13"/>
        <v>#REF!</v>
      </c>
      <c r="T68" s="13" t="e">
        <f t="shared" si="13"/>
        <v>#REF!</v>
      </c>
      <c r="U68" s="13" t="e">
        <f t="shared" si="13"/>
        <v>#REF!</v>
      </c>
      <c r="V68" s="13" t="e">
        <f t="shared" si="13"/>
        <v>#REF!</v>
      </c>
      <c r="W68" s="13" t="e">
        <f t="shared" si="13"/>
        <v>#REF!</v>
      </c>
      <c r="X68" s="13" t="e">
        <f t="shared" si="13"/>
        <v>#REF!</v>
      </c>
      <c r="Y68" s="13" t="e">
        <f t="shared" si="13"/>
        <v>#REF!</v>
      </c>
      <c r="Z68" s="30" t="e">
        <f t="shared" si="13"/>
        <v>#REF!</v>
      </c>
      <c r="AA68" s="29" t="e">
        <f t="shared" si="14"/>
        <v>#REF!</v>
      </c>
      <c r="AB68" s="16"/>
    </row>
    <row r="69" spans="1:29" x14ac:dyDescent="0.3">
      <c r="A69" s="10" t="s">
        <v>15</v>
      </c>
      <c r="B69" s="13" t="e">
        <f t="shared" si="10"/>
        <v>#REF!</v>
      </c>
      <c r="C69" s="13" t="e">
        <f t="shared" si="10"/>
        <v>#REF!</v>
      </c>
      <c r="D69" s="13" t="e">
        <f t="shared" si="10"/>
        <v>#REF!</v>
      </c>
      <c r="E69" s="13" t="e">
        <f t="shared" si="10"/>
        <v>#REF!</v>
      </c>
      <c r="F69" s="13" t="e">
        <f t="shared" si="10"/>
        <v>#REF!</v>
      </c>
      <c r="G69" s="13" t="e">
        <f t="shared" si="10"/>
        <v>#REF!</v>
      </c>
      <c r="H69" s="13" t="e">
        <f t="shared" si="10"/>
        <v>#REF!</v>
      </c>
      <c r="I69" s="13" t="e">
        <f t="shared" si="10"/>
        <v>#REF!</v>
      </c>
      <c r="J69" s="30" t="e">
        <f t="shared" si="10"/>
        <v>#REF!</v>
      </c>
      <c r="K69" s="29" t="e">
        <f t="shared" si="12"/>
        <v>#REF!</v>
      </c>
      <c r="L69" s="16"/>
      <c r="Q69" s="10" t="s">
        <v>15</v>
      </c>
      <c r="R69" s="13" t="e">
        <f t="shared" si="13"/>
        <v>#REF!</v>
      </c>
      <c r="S69" s="13" t="e">
        <f t="shared" si="13"/>
        <v>#REF!</v>
      </c>
      <c r="T69" s="13" t="e">
        <f t="shared" si="13"/>
        <v>#REF!</v>
      </c>
      <c r="U69" s="13" t="e">
        <f t="shared" si="13"/>
        <v>#REF!</v>
      </c>
      <c r="V69" s="13" t="e">
        <f t="shared" si="13"/>
        <v>#REF!</v>
      </c>
      <c r="W69" s="13" t="e">
        <f t="shared" si="13"/>
        <v>#REF!</v>
      </c>
      <c r="X69" s="13" t="e">
        <f t="shared" si="13"/>
        <v>#REF!</v>
      </c>
      <c r="Y69" s="13" t="e">
        <f t="shared" si="13"/>
        <v>#REF!</v>
      </c>
      <c r="Z69" s="30" t="e">
        <f t="shared" si="13"/>
        <v>#REF!</v>
      </c>
      <c r="AA69" s="29" t="e">
        <f t="shared" si="14"/>
        <v>#REF!</v>
      </c>
      <c r="AB69" s="16"/>
    </row>
    <row r="70" spans="1:29" x14ac:dyDescent="0.3">
      <c r="A70" s="10" t="s">
        <v>16</v>
      </c>
      <c r="B70" s="13" t="e">
        <f t="shared" si="10"/>
        <v>#REF!</v>
      </c>
      <c r="C70" s="13" t="e">
        <f t="shared" si="10"/>
        <v>#REF!</v>
      </c>
      <c r="D70" s="13" t="e">
        <f t="shared" si="10"/>
        <v>#REF!</v>
      </c>
      <c r="E70" s="13" t="e">
        <f t="shared" si="10"/>
        <v>#REF!</v>
      </c>
      <c r="F70" s="13" t="e">
        <f t="shared" si="10"/>
        <v>#REF!</v>
      </c>
      <c r="G70" s="13" t="e">
        <f t="shared" si="10"/>
        <v>#REF!</v>
      </c>
      <c r="H70" s="13" t="e">
        <f t="shared" si="10"/>
        <v>#REF!</v>
      </c>
      <c r="I70" s="13" t="e">
        <f t="shared" si="10"/>
        <v>#REF!</v>
      </c>
      <c r="J70" s="30" t="e">
        <f t="shared" si="10"/>
        <v>#REF!</v>
      </c>
      <c r="K70" s="29" t="e">
        <f t="shared" si="12"/>
        <v>#REF!</v>
      </c>
      <c r="L70" s="16"/>
      <c r="Q70" s="10" t="s">
        <v>16</v>
      </c>
      <c r="R70" s="13" t="e">
        <f t="shared" si="13"/>
        <v>#REF!</v>
      </c>
      <c r="S70" s="13" t="e">
        <f t="shared" si="13"/>
        <v>#REF!</v>
      </c>
      <c r="T70" s="13" t="e">
        <f t="shared" si="13"/>
        <v>#REF!</v>
      </c>
      <c r="U70" s="13" t="e">
        <f t="shared" si="13"/>
        <v>#REF!</v>
      </c>
      <c r="V70" s="13" t="e">
        <f t="shared" si="13"/>
        <v>#REF!</v>
      </c>
      <c r="W70" s="13" t="e">
        <f t="shared" si="13"/>
        <v>#REF!</v>
      </c>
      <c r="X70" s="13" t="e">
        <f>X56-X42</f>
        <v>#REF!</v>
      </c>
      <c r="Y70" s="13" t="e">
        <f t="shared" si="13"/>
        <v>#REF!</v>
      </c>
      <c r="Z70" s="30" t="e">
        <f t="shared" si="13"/>
        <v>#REF!</v>
      </c>
      <c r="AA70" s="29" t="e">
        <f t="shared" si="14"/>
        <v>#REF!</v>
      </c>
      <c r="AB70" s="16"/>
    </row>
    <row r="71" spans="1:29" x14ac:dyDescent="0.3">
      <c r="A71" s="10" t="s">
        <v>17</v>
      </c>
      <c r="B71" s="13" t="e">
        <f t="shared" si="10"/>
        <v>#REF!</v>
      </c>
      <c r="C71" s="13" t="e">
        <f t="shared" si="10"/>
        <v>#REF!</v>
      </c>
      <c r="D71" s="13" t="e">
        <f t="shared" si="10"/>
        <v>#REF!</v>
      </c>
      <c r="E71" s="13" t="e">
        <f t="shared" si="10"/>
        <v>#REF!</v>
      </c>
      <c r="F71" s="13" t="e">
        <f t="shared" si="10"/>
        <v>#REF!</v>
      </c>
      <c r="G71" s="13" t="e">
        <f t="shared" si="10"/>
        <v>#REF!</v>
      </c>
      <c r="H71" s="13" t="e">
        <f t="shared" si="10"/>
        <v>#REF!</v>
      </c>
      <c r="I71" s="13" t="e">
        <f t="shared" si="10"/>
        <v>#REF!</v>
      </c>
      <c r="J71" s="30" t="e">
        <f t="shared" si="10"/>
        <v>#REF!</v>
      </c>
      <c r="K71" s="29" t="e">
        <f t="shared" si="12"/>
        <v>#REF!</v>
      </c>
      <c r="L71" s="16"/>
      <c r="Q71" s="10" t="s">
        <v>17</v>
      </c>
      <c r="R71" s="13" t="e">
        <f t="shared" si="13"/>
        <v>#REF!</v>
      </c>
      <c r="S71" s="13" t="e">
        <f t="shared" si="13"/>
        <v>#REF!</v>
      </c>
      <c r="T71" s="13" t="e">
        <f t="shared" si="13"/>
        <v>#REF!</v>
      </c>
      <c r="U71" s="13" t="e">
        <f>U57-U43</f>
        <v>#REF!</v>
      </c>
      <c r="V71" s="13" t="e">
        <f t="shared" si="13"/>
        <v>#REF!</v>
      </c>
      <c r="W71" s="13" t="e">
        <f t="shared" si="13"/>
        <v>#REF!</v>
      </c>
      <c r="X71" s="13" t="e">
        <f t="shared" si="13"/>
        <v>#REF!</v>
      </c>
      <c r="Y71" s="13" t="e">
        <f t="shared" si="13"/>
        <v>#REF!</v>
      </c>
      <c r="Z71" s="30" t="e">
        <f t="shared" si="13"/>
        <v>#REF!</v>
      </c>
      <c r="AA71" s="29" t="e">
        <f t="shared" si="14"/>
        <v>#REF!</v>
      </c>
      <c r="AB71" s="16"/>
    </row>
    <row r="72" spans="1:29" x14ac:dyDescent="0.3">
      <c r="A72" s="10" t="s">
        <v>18</v>
      </c>
      <c r="B72" s="13" t="e">
        <f t="shared" si="10"/>
        <v>#REF!</v>
      </c>
      <c r="C72" s="13" t="e">
        <f t="shared" si="10"/>
        <v>#REF!</v>
      </c>
      <c r="D72" s="13" t="e">
        <f t="shared" si="10"/>
        <v>#REF!</v>
      </c>
      <c r="E72" s="13" t="e">
        <f t="shared" si="10"/>
        <v>#REF!</v>
      </c>
      <c r="F72" s="13" t="e">
        <f t="shared" si="10"/>
        <v>#REF!</v>
      </c>
      <c r="G72" s="13" t="e">
        <f t="shared" si="10"/>
        <v>#REF!</v>
      </c>
      <c r="H72" s="13" t="e">
        <f t="shared" si="10"/>
        <v>#REF!</v>
      </c>
      <c r="I72" s="13" t="e">
        <f t="shared" si="10"/>
        <v>#REF!</v>
      </c>
      <c r="J72" s="30" t="e">
        <f t="shared" si="10"/>
        <v>#REF!</v>
      </c>
      <c r="K72" s="29" t="e">
        <f t="shared" si="12"/>
        <v>#REF!</v>
      </c>
      <c r="L72" s="16"/>
      <c r="Q72" s="10" t="s">
        <v>18</v>
      </c>
      <c r="R72" s="13" t="e">
        <f t="shared" si="13"/>
        <v>#REF!</v>
      </c>
      <c r="S72" s="13" t="e">
        <f t="shared" si="13"/>
        <v>#REF!</v>
      </c>
      <c r="T72" s="13" t="e">
        <f t="shared" si="13"/>
        <v>#REF!</v>
      </c>
      <c r="U72" s="13" t="e">
        <f t="shared" si="13"/>
        <v>#REF!</v>
      </c>
      <c r="V72" s="13" t="e">
        <f t="shared" si="13"/>
        <v>#REF!</v>
      </c>
      <c r="W72" s="13" t="e">
        <f t="shared" si="13"/>
        <v>#REF!</v>
      </c>
      <c r="X72" s="13" t="e">
        <f t="shared" si="13"/>
        <v>#REF!</v>
      </c>
      <c r="Y72" s="13" t="e">
        <f t="shared" si="13"/>
        <v>#REF!</v>
      </c>
      <c r="Z72" s="30" t="e">
        <f t="shared" si="13"/>
        <v>#REF!</v>
      </c>
      <c r="AA72" s="29" t="e">
        <f t="shared" si="14"/>
        <v>#REF!</v>
      </c>
      <c r="AB72" s="16"/>
    </row>
    <row r="73" spans="1:29" x14ac:dyDescent="0.3">
      <c r="A73" s="10" t="s">
        <v>19</v>
      </c>
      <c r="B73" s="13" t="e">
        <f t="shared" si="10"/>
        <v>#REF!</v>
      </c>
      <c r="C73" s="13" t="e">
        <f t="shared" si="10"/>
        <v>#REF!</v>
      </c>
      <c r="D73" s="13" t="e">
        <f t="shared" si="10"/>
        <v>#REF!</v>
      </c>
      <c r="E73" s="13" t="e">
        <f t="shared" si="10"/>
        <v>#REF!</v>
      </c>
      <c r="F73" s="13" t="e">
        <f t="shared" si="10"/>
        <v>#REF!</v>
      </c>
      <c r="G73" s="13" t="e">
        <f t="shared" si="10"/>
        <v>#REF!</v>
      </c>
      <c r="H73" s="13" t="e">
        <f t="shared" si="10"/>
        <v>#REF!</v>
      </c>
      <c r="I73" s="13" t="e">
        <f t="shared" si="10"/>
        <v>#REF!</v>
      </c>
      <c r="J73" s="30" t="e">
        <f t="shared" si="10"/>
        <v>#REF!</v>
      </c>
      <c r="K73" s="29" t="e">
        <f t="shared" si="12"/>
        <v>#REF!</v>
      </c>
      <c r="L73" s="16"/>
      <c r="Q73" s="10" t="s">
        <v>19</v>
      </c>
      <c r="R73" s="13" t="e">
        <f t="shared" si="13"/>
        <v>#REF!</v>
      </c>
      <c r="S73" s="13" t="e">
        <f t="shared" si="13"/>
        <v>#REF!</v>
      </c>
      <c r="T73" s="13" t="e">
        <f t="shared" si="13"/>
        <v>#REF!</v>
      </c>
      <c r="U73" s="13" t="e">
        <f t="shared" si="13"/>
        <v>#REF!</v>
      </c>
      <c r="V73" s="13" t="e">
        <f t="shared" si="13"/>
        <v>#REF!</v>
      </c>
      <c r="W73" s="13" t="e">
        <f t="shared" si="13"/>
        <v>#REF!</v>
      </c>
      <c r="X73" s="13" t="e">
        <f t="shared" si="13"/>
        <v>#REF!</v>
      </c>
      <c r="Y73" s="13" t="e">
        <f t="shared" si="13"/>
        <v>#REF!</v>
      </c>
      <c r="Z73" s="30" t="e">
        <f t="shared" si="13"/>
        <v>#REF!</v>
      </c>
      <c r="AA73" s="29" t="e">
        <f t="shared" si="14"/>
        <v>#REF!</v>
      </c>
      <c r="AB73" s="16"/>
    </row>
    <row r="74" spans="1:29" x14ac:dyDescent="0.3">
      <c r="A74" s="10" t="s">
        <v>20</v>
      </c>
      <c r="B74" s="13" t="e">
        <f t="shared" si="10"/>
        <v>#REF!</v>
      </c>
      <c r="C74" s="13" t="e">
        <f t="shared" si="10"/>
        <v>#REF!</v>
      </c>
      <c r="D74" s="13" t="e">
        <f t="shared" si="10"/>
        <v>#REF!</v>
      </c>
      <c r="E74" s="13" t="e">
        <f t="shared" si="10"/>
        <v>#REF!</v>
      </c>
      <c r="F74" s="13" t="e">
        <f t="shared" si="10"/>
        <v>#REF!</v>
      </c>
      <c r="G74" s="13" t="e">
        <f t="shared" si="10"/>
        <v>#REF!</v>
      </c>
      <c r="H74" s="13" t="e">
        <f t="shared" si="10"/>
        <v>#REF!</v>
      </c>
      <c r="I74" s="13" t="e">
        <f t="shared" si="10"/>
        <v>#REF!</v>
      </c>
      <c r="J74" s="30" t="e">
        <f t="shared" si="10"/>
        <v>#REF!</v>
      </c>
      <c r="K74" s="29" t="e">
        <f t="shared" si="12"/>
        <v>#REF!</v>
      </c>
      <c r="L74" s="16"/>
      <c r="Q74" s="10" t="s">
        <v>20</v>
      </c>
      <c r="R74" s="13" t="e">
        <f t="shared" si="13"/>
        <v>#REF!</v>
      </c>
      <c r="S74" s="13" t="e">
        <f t="shared" si="13"/>
        <v>#REF!</v>
      </c>
      <c r="T74" s="13" t="e">
        <f t="shared" si="13"/>
        <v>#REF!</v>
      </c>
      <c r="U74" s="13" t="e">
        <f t="shared" si="13"/>
        <v>#REF!</v>
      </c>
      <c r="V74" s="13" t="e">
        <f t="shared" si="13"/>
        <v>#REF!</v>
      </c>
      <c r="W74" s="13" t="e">
        <f t="shared" si="13"/>
        <v>#REF!</v>
      </c>
      <c r="X74" s="13" t="e">
        <f t="shared" si="13"/>
        <v>#REF!</v>
      </c>
      <c r="Y74" s="13" t="e">
        <f t="shared" si="13"/>
        <v>#REF!</v>
      </c>
      <c r="Z74" s="30" t="e">
        <f t="shared" si="13"/>
        <v>#REF!</v>
      </c>
      <c r="AA74" s="29" t="e">
        <f t="shared" si="14"/>
        <v>#REF!</v>
      </c>
      <c r="AB74" s="16"/>
    </row>
    <row r="75" spans="1:29" x14ac:dyDescent="0.3">
      <c r="A75" s="10" t="s">
        <v>21</v>
      </c>
      <c r="B75" s="13" t="e">
        <f t="shared" si="10"/>
        <v>#REF!</v>
      </c>
      <c r="C75" s="13" t="e">
        <f t="shared" si="10"/>
        <v>#REF!</v>
      </c>
      <c r="D75" s="13" t="e">
        <f t="shared" si="10"/>
        <v>#REF!</v>
      </c>
      <c r="E75" s="13" t="e">
        <f t="shared" si="10"/>
        <v>#REF!</v>
      </c>
      <c r="F75" s="13" t="e">
        <f t="shared" si="10"/>
        <v>#REF!</v>
      </c>
      <c r="G75" s="13" t="e">
        <f t="shared" si="10"/>
        <v>#REF!</v>
      </c>
      <c r="H75" s="13" t="e">
        <f t="shared" si="10"/>
        <v>#REF!</v>
      </c>
      <c r="I75" s="13" t="e">
        <f t="shared" si="10"/>
        <v>#REF!</v>
      </c>
      <c r="J75" s="30" t="e">
        <f t="shared" si="10"/>
        <v>#REF!</v>
      </c>
      <c r="K75" s="29" t="e">
        <f t="shared" si="12"/>
        <v>#REF!</v>
      </c>
      <c r="L75" s="16"/>
      <c r="Q75" s="10" t="s">
        <v>21</v>
      </c>
      <c r="R75" s="13" t="e">
        <f t="shared" si="13"/>
        <v>#REF!</v>
      </c>
      <c r="S75" s="13" t="e">
        <f t="shared" si="13"/>
        <v>#REF!</v>
      </c>
      <c r="T75" s="13" t="e">
        <f t="shared" si="13"/>
        <v>#REF!</v>
      </c>
      <c r="U75" s="13" t="e">
        <f t="shared" si="13"/>
        <v>#REF!</v>
      </c>
      <c r="V75" s="13" t="e">
        <f t="shared" si="13"/>
        <v>#REF!</v>
      </c>
      <c r="W75" s="13" t="e">
        <f t="shared" si="13"/>
        <v>#REF!</v>
      </c>
      <c r="X75" s="13" t="e">
        <f t="shared" si="13"/>
        <v>#REF!</v>
      </c>
      <c r="Y75" s="13" t="e">
        <f t="shared" si="13"/>
        <v>#REF!</v>
      </c>
      <c r="Z75" s="30" t="e">
        <f t="shared" si="13"/>
        <v>#REF!</v>
      </c>
      <c r="AA75" s="29" t="e">
        <f t="shared" si="14"/>
        <v>#REF!</v>
      </c>
      <c r="AB75" s="16"/>
    </row>
    <row r="76" spans="1:29" x14ac:dyDescent="0.3">
      <c r="A76" s="10" t="s">
        <v>22</v>
      </c>
      <c r="B76" s="13" t="e">
        <f t="shared" si="10"/>
        <v>#REF!</v>
      </c>
      <c r="C76" s="13" t="e">
        <f t="shared" si="10"/>
        <v>#REF!</v>
      </c>
      <c r="D76" s="13" t="e">
        <f t="shared" si="10"/>
        <v>#REF!</v>
      </c>
      <c r="E76" s="13" t="e">
        <f t="shared" si="10"/>
        <v>#REF!</v>
      </c>
      <c r="F76" s="13" t="e">
        <f t="shared" si="10"/>
        <v>#REF!</v>
      </c>
      <c r="G76" s="13" t="e">
        <f t="shared" si="10"/>
        <v>#REF!</v>
      </c>
      <c r="H76" s="13" t="e">
        <f t="shared" si="10"/>
        <v>#REF!</v>
      </c>
      <c r="I76" s="13" t="e">
        <f t="shared" si="10"/>
        <v>#REF!</v>
      </c>
      <c r="J76" s="30" t="e">
        <f t="shared" si="10"/>
        <v>#REF!</v>
      </c>
      <c r="K76" s="29" t="e">
        <f t="shared" si="12"/>
        <v>#REF!</v>
      </c>
      <c r="L76" s="16"/>
      <c r="Q76" s="10" t="s">
        <v>22</v>
      </c>
      <c r="R76" s="13" t="e">
        <f t="shared" si="13"/>
        <v>#REF!</v>
      </c>
      <c r="S76" s="13" t="e">
        <f t="shared" si="13"/>
        <v>#REF!</v>
      </c>
      <c r="T76" s="13" t="e">
        <f t="shared" si="13"/>
        <v>#REF!</v>
      </c>
      <c r="U76" s="13" t="e">
        <f t="shared" si="13"/>
        <v>#REF!</v>
      </c>
      <c r="V76" s="13" t="e">
        <f t="shared" si="13"/>
        <v>#REF!</v>
      </c>
      <c r="W76" s="13" t="e">
        <f t="shared" si="13"/>
        <v>#REF!</v>
      </c>
      <c r="X76" s="13" t="e">
        <f t="shared" si="13"/>
        <v>#REF!</v>
      </c>
      <c r="Y76" s="13" t="e">
        <f t="shared" si="13"/>
        <v>#REF!</v>
      </c>
      <c r="Z76" s="30" t="e">
        <f t="shared" si="13"/>
        <v>#REF!</v>
      </c>
      <c r="AA76" s="29" t="e">
        <f t="shared" si="14"/>
        <v>#REF!</v>
      </c>
      <c r="AB76" s="16"/>
    </row>
    <row r="77" spans="1:29" x14ac:dyDescent="0.3">
      <c r="A77" s="10" t="s">
        <v>23</v>
      </c>
      <c r="B77" s="13" t="e">
        <f t="shared" si="10"/>
        <v>#REF!</v>
      </c>
      <c r="C77" s="13" t="e">
        <f t="shared" si="10"/>
        <v>#REF!</v>
      </c>
      <c r="D77" s="13" t="e">
        <f t="shared" si="10"/>
        <v>#REF!</v>
      </c>
      <c r="E77" s="13" t="e">
        <f t="shared" si="10"/>
        <v>#REF!</v>
      </c>
      <c r="F77" s="13" t="e">
        <f t="shared" si="10"/>
        <v>#REF!</v>
      </c>
      <c r="G77" s="13" t="e">
        <f t="shared" si="10"/>
        <v>#REF!</v>
      </c>
      <c r="H77" s="13" t="e">
        <f t="shared" si="10"/>
        <v>#REF!</v>
      </c>
      <c r="I77" s="13" t="e">
        <f t="shared" si="10"/>
        <v>#REF!</v>
      </c>
      <c r="J77" s="30" t="e">
        <f t="shared" si="10"/>
        <v>#REF!</v>
      </c>
      <c r="K77" s="29" t="e">
        <f t="shared" si="12"/>
        <v>#REF!</v>
      </c>
      <c r="L77" s="16"/>
      <c r="Q77" s="10" t="s">
        <v>23</v>
      </c>
      <c r="R77" s="13" t="e">
        <f t="shared" si="13"/>
        <v>#REF!</v>
      </c>
      <c r="S77" s="13" t="e">
        <f t="shared" si="13"/>
        <v>#REF!</v>
      </c>
      <c r="T77" s="13" t="e">
        <f t="shared" si="13"/>
        <v>#REF!</v>
      </c>
      <c r="U77" s="13" t="e">
        <f t="shared" si="13"/>
        <v>#REF!</v>
      </c>
      <c r="V77" s="13" t="e">
        <f t="shared" si="13"/>
        <v>#REF!</v>
      </c>
      <c r="W77" s="13" t="e">
        <f t="shared" si="13"/>
        <v>#REF!</v>
      </c>
      <c r="X77" s="13" t="e">
        <f t="shared" si="13"/>
        <v>#REF!</v>
      </c>
      <c r="Y77" s="13" t="e">
        <f t="shared" si="13"/>
        <v>#REF!</v>
      </c>
      <c r="Z77" s="30" t="e">
        <f t="shared" si="13"/>
        <v>#REF!</v>
      </c>
      <c r="AA77" s="29" t="e">
        <f>SUM($R77:$Z77)</f>
        <v>#REF!</v>
      </c>
      <c r="AB77" s="16"/>
    </row>
    <row r="79" spans="1:29" x14ac:dyDescent="0.3">
      <c r="A79" s="23" t="s">
        <v>50</v>
      </c>
      <c r="B79" s="25" t="e">
        <f>$B$17-MIN($K$38:$K$49)</f>
        <v>#REF!</v>
      </c>
      <c r="C79" s="24"/>
      <c r="D79" s="24"/>
      <c r="E79" s="24"/>
      <c r="F79" s="24"/>
      <c r="G79" s="24"/>
      <c r="H79" s="24"/>
      <c r="I79" s="24"/>
      <c r="J79" s="24"/>
      <c r="L79" s="16"/>
      <c r="M79" s="16"/>
      <c r="O79" s="20"/>
      <c r="Q79" s="23" t="s">
        <v>50</v>
      </c>
      <c r="R79" s="25" t="e">
        <f>$B$17-MIN($AA$38:$AA$49)</f>
        <v>#REF!</v>
      </c>
      <c r="S79" s="24"/>
      <c r="T79" s="24"/>
      <c r="U79" s="24"/>
      <c r="V79" s="24"/>
      <c r="W79" s="24"/>
      <c r="X79" s="24"/>
      <c r="Y79" s="24"/>
      <c r="Z79" s="24"/>
      <c r="AB79" s="16"/>
      <c r="AC79" s="16"/>
    </row>
    <row r="81" spans="1:29" x14ac:dyDescent="0.3">
      <c r="A81" s="1" t="s">
        <v>57</v>
      </c>
      <c r="B81" s="27" t="s">
        <v>38</v>
      </c>
      <c r="Q81" s="1" t="s">
        <v>57</v>
      </c>
      <c r="R81" s="27" t="s">
        <v>38</v>
      </c>
    </row>
    <row r="82" spans="1:29" x14ac:dyDescent="0.3">
      <c r="A82" s="10" t="s">
        <v>12</v>
      </c>
      <c r="B82" s="26" t="e">
        <f t="shared" ref="B82:B93" si="15">$B$79-K66</f>
        <v>#REF!</v>
      </c>
      <c r="L82" s="16"/>
      <c r="M82" s="16"/>
      <c r="O82" s="20"/>
      <c r="Q82" s="10" t="s">
        <v>12</v>
      </c>
      <c r="R82" s="26" t="e">
        <f>$R$79-AA66</f>
        <v>#REF!</v>
      </c>
      <c r="AB82" s="16"/>
      <c r="AC82" s="16"/>
    </row>
    <row r="83" spans="1:29" x14ac:dyDescent="0.3">
      <c r="A83" s="10" t="s">
        <v>13</v>
      </c>
      <c r="B83" s="13" t="e">
        <f t="shared" si="15"/>
        <v>#REF!</v>
      </c>
      <c r="L83" s="16"/>
      <c r="M83" s="16"/>
      <c r="O83" s="20"/>
      <c r="Q83" s="10" t="s">
        <v>13</v>
      </c>
      <c r="R83" s="26" t="e">
        <f>$R$79-AA67</f>
        <v>#REF!</v>
      </c>
      <c r="AB83" s="16"/>
      <c r="AC83" s="16"/>
    </row>
    <row r="84" spans="1:29" x14ac:dyDescent="0.3">
      <c r="A84" s="10" t="s">
        <v>14</v>
      </c>
      <c r="B84" s="13" t="e">
        <f t="shared" si="15"/>
        <v>#REF!</v>
      </c>
      <c r="L84" s="16"/>
      <c r="M84" s="16"/>
      <c r="O84" s="20"/>
      <c r="Q84" s="10" t="s">
        <v>14</v>
      </c>
      <c r="R84" s="26" t="e">
        <f t="shared" ref="R84:R92" si="16">$R$79-AA68</f>
        <v>#REF!</v>
      </c>
      <c r="AB84" s="16"/>
      <c r="AC84" s="16"/>
    </row>
    <row r="85" spans="1:29" x14ac:dyDescent="0.3">
      <c r="A85" s="10" t="s">
        <v>15</v>
      </c>
      <c r="B85" s="13" t="e">
        <f t="shared" si="15"/>
        <v>#REF!</v>
      </c>
      <c r="L85" s="16"/>
      <c r="M85" s="16"/>
      <c r="O85" s="20"/>
      <c r="Q85" s="10" t="s">
        <v>15</v>
      </c>
      <c r="R85" s="26" t="e">
        <f t="shared" si="16"/>
        <v>#REF!</v>
      </c>
      <c r="AB85" s="16"/>
      <c r="AC85" s="16"/>
    </row>
    <row r="86" spans="1:29" x14ac:dyDescent="0.3">
      <c r="A86" s="10" t="s">
        <v>16</v>
      </c>
      <c r="B86" s="13" t="e">
        <f t="shared" si="15"/>
        <v>#REF!</v>
      </c>
      <c r="L86" s="16"/>
      <c r="M86" s="16"/>
      <c r="O86" s="20"/>
      <c r="Q86" s="10" t="s">
        <v>16</v>
      </c>
      <c r="R86" s="26" t="e">
        <f t="shared" si="16"/>
        <v>#REF!</v>
      </c>
      <c r="AB86" s="16"/>
      <c r="AC86" s="16"/>
    </row>
    <row r="87" spans="1:29" x14ac:dyDescent="0.3">
      <c r="A87" s="10" t="s">
        <v>17</v>
      </c>
      <c r="B87" s="13" t="e">
        <f t="shared" si="15"/>
        <v>#REF!</v>
      </c>
      <c r="L87" s="16"/>
      <c r="M87" s="16"/>
      <c r="O87" s="20"/>
      <c r="Q87" s="10" t="s">
        <v>17</v>
      </c>
      <c r="R87" s="26" t="e">
        <f t="shared" si="16"/>
        <v>#REF!</v>
      </c>
      <c r="AB87" s="16"/>
      <c r="AC87" s="16"/>
    </row>
    <row r="88" spans="1:29" x14ac:dyDescent="0.3">
      <c r="A88" s="10" t="s">
        <v>18</v>
      </c>
      <c r="B88" s="13" t="e">
        <f t="shared" si="15"/>
        <v>#REF!</v>
      </c>
      <c r="L88" s="16"/>
      <c r="M88" s="16"/>
      <c r="O88" s="20"/>
      <c r="Q88" s="10" t="s">
        <v>18</v>
      </c>
      <c r="R88" s="26" t="e">
        <f t="shared" si="16"/>
        <v>#REF!</v>
      </c>
      <c r="AB88" s="16"/>
      <c r="AC88" s="16"/>
    </row>
    <row r="89" spans="1:29" x14ac:dyDescent="0.3">
      <c r="A89" s="10" t="s">
        <v>19</v>
      </c>
      <c r="B89" s="13" t="e">
        <f t="shared" si="15"/>
        <v>#REF!</v>
      </c>
      <c r="L89" s="16"/>
      <c r="M89" s="16"/>
      <c r="O89" s="20"/>
      <c r="Q89" s="10" t="s">
        <v>19</v>
      </c>
      <c r="R89" s="26" t="e">
        <f t="shared" si="16"/>
        <v>#REF!</v>
      </c>
      <c r="AB89" s="16"/>
      <c r="AC89" s="16"/>
    </row>
    <row r="90" spans="1:29" x14ac:dyDescent="0.3">
      <c r="A90" s="10" t="s">
        <v>20</v>
      </c>
      <c r="B90" s="13" t="e">
        <f t="shared" si="15"/>
        <v>#REF!</v>
      </c>
      <c r="L90" s="16"/>
      <c r="M90" s="16"/>
      <c r="O90" s="20"/>
      <c r="Q90" s="10" t="s">
        <v>20</v>
      </c>
      <c r="R90" s="26" t="e">
        <f t="shared" si="16"/>
        <v>#REF!</v>
      </c>
      <c r="AB90" s="16"/>
      <c r="AC90" s="16"/>
    </row>
    <row r="91" spans="1:29" x14ac:dyDescent="0.3">
      <c r="A91" s="10" t="s">
        <v>21</v>
      </c>
      <c r="B91" s="13" t="e">
        <f t="shared" si="15"/>
        <v>#REF!</v>
      </c>
      <c r="L91" s="16"/>
      <c r="M91" s="16"/>
      <c r="O91" s="20"/>
      <c r="Q91" s="10" t="s">
        <v>21</v>
      </c>
      <c r="R91" s="26" t="e">
        <f t="shared" si="16"/>
        <v>#REF!</v>
      </c>
      <c r="AB91" s="16"/>
      <c r="AC91" s="16"/>
    </row>
    <row r="92" spans="1:29" x14ac:dyDescent="0.3">
      <c r="A92" s="10" t="s">
        <v>22</v>
      </c>
      <c r="B92" s="13" t="e">
        <f t="shared" si="15"/>
        <v>#REF!</v>
      </c>
      <c r="L92" s="16"/>
      <c r="M92" s="16"/>
      <c r="O92" s="20"/>
      <c r="Q92" s="10" t="s">
        <v>22</v>
      </c>
      <c r="R92" s="26" t="e">
        <f t="shared" si="16"/>
        <v>#REF!</v>
      </c>
      <c r="AB92" s="16"/>
      <c r="AC92" s="16"/>
    </row>
    <row r="93" spans="1:29" x14ac:dyDescent="0.3">
      <c r="A93" s="10" t="s">
        <v>23</v>
      </c>
      <c r="B93" s="13" t="e">
        <f t="shared" si="15"/>
        <v>#REF!</v>
      </c>
      <c r="L93" s="16"/>
      <c r="M93" s="16"/>
      <c r="O93" s="20"/>
      <c r="Q93" s="10" t="s">
        <v>23</v>
      </c>
      <c r="R93" s="26" t="e">
        <f>$R$79-AA77</f>
        <v>#REF!</v>
      </c>
      <c r="AB93" s="16"/>
      <c r="AC93" s="16"/>
    </row>
    <row r="94" spans="1:29" x14ac:dyDescent="0.3">
      <c r="A94" s="15" t="s">
        <v>39</v>
      </c>
      <c r="B94" s="18" t="e">
        <f>SUM($B$82:$B$93)/$B$79</f>
        <v>#REF!</v>
      </c>
      <c r="Q94" s="15" t="s">
        <v>39</v>
      </c>
      <c r="R94" s="18" t="e">
        <f>SUM($R$82:$R$93)/$R$79</f>
        <v>#REF!</v>
      </c>
    </row>
    <row r="96" spans="1:29" x14ac:dyDescent="0.3">
      <c r="A96" s="1" t="s">
        <v>58</v>
      </c>
      <c r="B96" s="51" t="e">
        <f>(SUM($B$82:$B$93)-$D$97*$B$79)/(12-$D$97)</f>
        <v>#REF!</v>
      </c>
      <c r="D96" s="1" t="s">
        <v>41</v>
      </c>
      <c r="Q96" s="1" t="s">
        <v>58</v>
      </c>
      <c r="R96" s="51" t="e">
        <f>(SUM($R$82:$R$93)-$T$97*$R$79)/(12-$T$97)</f>
        <v>#REF!</v>
      </c>
      <c r="T96" s="1" t="s">
        <v>41</v>
      </c>
    </row>
    <row r="97" spans="1:22" x14ac:dyDescent="0.3">
      <c r="A97" s="1" t="s">
        <v>40</v>
      </c>
      <c r="D97" s="17">
        <f>'計算用(太陽光)'!D97</f>
        <v>1.9</v>
      </c>
      <c r="Q97" s="1" t="s">
        <v>40</v>
      </c>
      <c r="T97" s="17">
        <f>D97</f>
        <v>1.9</v>
      </c>
    </row>
    <row r="98" spans="1:22" ht="15.6" thickBot="1" x14ac:dyDescent="0.35"/>
    <row r="99" spans="1:22" ht="15.6" thickBot="1" x14ac:dyDescent="0.35">
      <c r="A99" s="1" t="s">
        <v>59</v>
      </c>
      <c r="B99" s="21" t="e">
        <f>(MIN($K$38:$K$49)+$B$96)*1000</f>
        <v>#REF!</v>
      </c>
      <c r="F99" s="16"/>
      <c r="Q99" s="1" t="s">
        <v>59</v>
      </c>
      <c r="R99" s="21" t="e">
        <f>(MIN($AA$38:$AA$49)+$R$96)*1000</f>
        <v>#REF!</v>
      </c>
      <c r="V99" s="16"/>
    </row>
    <row r="100" spans="1:22" ht="15.6" thickBot="1" x14ac:dyDescent="0.35"/>
    <row r="101" spans="1:22" ht="15.6" thickBot="1" x14ac:dyDescent="0.35">
      <c r="A101" s="1" t="s">
        <v>60</v>
      </c>
      <c r="B101" s="31" t="e">
        <f>B99/#REF!</f>
        <v>#REF!</v>
      </c>
      <c r="Q101" s="1" t="s">
        <v>60</v>
      </c>
      <c r="R101" s="31" t="e">
        <f>R99/#REF!</f>
        <v>#REF!</v>
      </c>
      <c r="S101" s="1" t="s">
        <v>94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76354-8146-474D-BC28-B76944837F4D}">
  <dimension ref="B1:P121"/>
  <sheetViews>
    <sheetView zoomScale="85" zoomScaleNormal="85" workbookViewId="0">
      <selection activeCell="D29" sqref="D29:O29"/>
    </sheetView>
  </sheetViews>
  <sheetFormatPr defaultRowHeight="15" x14ac:dyDescent="0.3"/>
  <cols>
    <col min="1" max="1" width="5.6640625" style="75" customWidth="1"/>
    <col min="2" max="2" width="11.77734375" style="75" customWidth="1"/>
    <col min="3" max="3" width="20" style="75" customWidth="1"/>
    <col min="4" max="15" width="9.77734375" style="75" customWidth="1"/>
    <col min="16" max="16" width="8.33203125" style="75" customWidth="1"/>
    <col min="17" max="16384" width="8.88671875" style="75"/>
  </cols>
  <sheetData>
    <row r="1" spans="2:16" ht="16.2" x14ac:dyDescent="0.3">
      <c r="B1" s="125" t="s">
        <v>128</v>
      </c>
      <c r="C1" s="125"/>
      <c r="D1" s="125"/>
      <c r="E1" s="125"/>
      <c r="F1" s="125"/>
      <c r="G1" s="125"/>
      <c r="H1" s="125"/>
      <c r="I1" s="125"/>
      <c r="J1" s="125"/>
      <c r="K1" s="125"/>
      <c r="L1" s="125"/>
      <c r="M1" s="125"/>
      <c r="N1" s="125"/>
      <c r="O1" s="125"/>
      <c r="P1" s="125"/>
    </row>
    <row r="2" spans="2:16" ht="16.2" x14ac:dyDescent="0.3">
      <c r="B2" s="163" t="s">
        <v>209</v>
      </c>
      <c r="C2" s="163"/>
      <c r="D2" s="85"/>
      <c r="E2" s="85"/>
      <c r="F2" s="85"/>
      <c r="G2" s="85"/>
      <c r="H2" s="85"/>
      <c r="I2" s="85"/>
      <c r="J2" s="85"/>
      <c r="K2" s="85"/>
      <c r="L2" s="85"/>
      <c r="M2" s="85"/>
      <c r="N2" s="85"/>
      <c r="O2" s="85"/>
      <c r="P2" s="85"/>
    </row>
    <row r="4" spans="2:16" s="86" customFormat="1" ht="19.95" customHeight="1" x14ac:dyDescent="0.2">
      <c r="B4" s="86" t="s">
        <v>188</v>
      </c>
    </row>
    <row r="5" spans="2:16" s="86" customFormat="1" ht="18" customHeight="1" x14ac:dyDescent="0.2">
      <c r="B5" s="148" t="s">
        <v>1</v>
      </c>
      <c r="C5" s="148"/>
      <c r="D5" s="148" t="s">
        <v>25</v>
      </c>
      <c r="E5" s="148"/>
      <c r="F5" s="148"/>
      <c r="G5" s="148"/>
      <c r="H5" s="148"/>
      <c r="I5" s="148"/>
      <c r="J5" s="148"/>
      <c r="K5" s="148"/>
      <c r="L5" s="148"/>
      <c r="M5" s="148"/>
      <c r="N5" s="148"/>
      <c r="O5" s="148"/>
      <c r="P5" s="87" t="s">
        <v>2</v>
      </c>
    </row>
    <row r="6" spans="2:16" s="86" customFormat="1" ht="18" customHeight="1" x14ac:dyDescent="0.3">
      <c r="B6" s="143" t="s">
        <v>3</v>
      </c>
      <c r="C6" s="144"/>
      <c r="D6" s="152" t="str">
        <f>IF('入力欄(基本情報)'!C13="","",'入力欄(基本情報)'!C13)</f>
        <v/>
      </c>
      <c r="E6" s="153"/>
      <c r="F6" s="153"/>
      <c r="G6" s="153"/>
      <c r="H6" s="153"/>
      <c r="I6" s="153"/>
      <c r="J6" s="153"/>
      <c r="K6" s="153"/>
      <c r="L6" s="153"/>
      <c r="M6" s="153"/>
      <c r="N6" s="153"/>
      <c r="O6" s="154"/>
      <c r="P6" s="88"/>
    </row>
    <row r="7" spans="2:16" s="86" customFormat="1" ht="18" customHeight="1" x14ac:dyDescent="0.3">
      <c r="B7" s="143" t="s">
        <v>4</v>
      </c>
      <c r="C7" s="144"/>
      <c r="D7" s="145" t="str">
        <f>IF('入力欄(基本情報)'!C10="","",'入力欄(基本情報)'!C10)</f>
        <v/>
      </c>
      <c r="E7" s="146"/>
      <c r="F7" s="146"/>
      <c r="G7" s="146"/>
      <c r="H7" s="146"/>
      <c r="I7" s="146"/>
      <c r="J7" s="146"/>
      <c r="K7" s="146"/>
      <c r="L7" s="146"/>
      <c r="M7" s="146"/>
      <c r="N7" s="146"/>
      <c r="O7" s="147"/>
      <c r="P7" s="88"/>
    </row>
    <row r="8" spans="2:16" s="86" customFormat="1" ht="18" customHeight="1" x14ac:dyDescent="0.3">
      <c r="B8" s="143" t="s">
        <v>5</v>
      </c>
      <c r="C8" s="144"/>
      <c r="D8" s="145" t="str">
        <f>IF(D17&gt;0,B10&amp; ",","")&amp;IF(D25&gt;0,B18&amp;",","")&amp;IF(D33&gt;0,B26,"")</f>
        <v/>
      </c>
      <c r="E8" s="146"/>
      <c r="F8" s="146"/>
      <c r="G8" s="146"/>
      <c r="H8" s="146"/>
      <c r="I8" s="146"/>
      <c r="J8" s="146"/>
      <c r="K8" s="146"/>
      <c r="L8" s="146"/>
      <c r="M8" s="146"/>
      <c r="N8" s="146"/>
      <c r="O8" s="147"/>
      <c r="P8" s="88"/>
    </row>
    <row r="9" spans="2:16" s="86" customFormat="1" ht="18" customHeight="1" x14ac:dyDescent="0.3">
      <c r="B9" s="143" t="s">
        <v>6</v>
      </c>
      <c r="C9" s="144"/>
      <c r="D9" s="145" t="str">
        <f>IF('入力欄(基本情報)'!C14="","",'入力欄(基本情報)'!C14)</f>
        <v/>
      </c>
      <c r="E9" s="146"/>
      <c r="F9" s="146"/>
      <c r="G9" s="146"/>
      <c r="H9" s="146"/>
      <c r="I9" s="146"/>
      <c r="J9" s="146"/>
      <c r="K9" s="146"/>
      <c r="L9" s="146"/>
      <c r="M9" s="146"/>
      <c r="N9" s="146"/>
      <c r="O9" s="147"/>
      <c r="P9" s="88"/>
    </row>
    <row r="10" spans="2:16" s="86" customFormat="1" ht="18" customHeight="1" x14ac:dyDescent="0.2">
      <c r="B10" s="164" t="s">
        <v>205</v>
      </c>
      <c r="C10" s="87" t="s">
        <v>214</v>
      </c>
      <c r="D10" s="140"/>
      <c r="E10" s="141"/>
      <c r="F10" s="141"/>
      <c r="G10" s="141"/>
      <c r="H10" s="141"/>
      <c r="I10" s="141"/>
      <c r="J10" s="141"/>
      <c r="K10" s="141"/>
      <c r="L10" s="141"/>
      <c r="M10" s="141"/>
      <c r="N10" s="141"/>
      <c r="O10" s="142"/>
      <c r="P10" s="93" t="s">
        <v>215</v>
      </c>
    </row>
    <row r="11" spans="2:16" s="86" customFormat="1" ht="18" customHeight="1" x14ac:dyDescent="0.2">
      <c r="B11" s="165"/>
      <c r="C11" s="87" t="s">
        <v>42</v>
      </c>
      <c r="D11" s="140"/>
      <c r="E11" s="141"/>
      <c r="F11" s="141"/>
      <c r="G11" s="141"/>
      <c r="H11" s="141"/>
      <c r="I11" s="141"/>
      <c r="J11" s="141"/>
      <c r="K11" s="141"/>
      <c r="L11" s="141"/>
      <c r="M11" s="141"/>
      <c r="N11" s="141"/>
      <c r="O11" s="142"/>
      <c r="P11" s="93" t="s">
        <v>215</v>
      </c>
    </row>
    <row r="12" spans="2:16" s="86" customFormat="1" ht="18" customHeight="1" x14ac:dyDescent="0.3">
      <c r="B12" s="165"/>
      <c r="C12" s="139" t="s">
        <v>204</v>
      </c>
      <c r="D12" s="87" t="s">
        <v>12</v>
      </c>
      <c r="E12" s="87" t="s">
        <v>13</v>
      </c>
      <c r="F12" s="87" t="s">
        <v>14</v>
      </c>
      <c r="G12" s="87" t="s">
        <v>15</v>
      </c>
      <c r="H12" s="87" t="s">
        <v>16</v>
      </c>
      <c r="I12" s="87" t="s">
        <v>17</v>
      </c>
      <c r="J12" s="87" t="s">
        <v>18</v>
      </c>
      <c r="K12" s="87" t="s">
        <v>19</v>
      </c>
      <c r="L12" s="87" t="s">
        <v>20</v>
      </c>
      <c r="M12" s="87" t="s">
        <v>21</v>
      </c>
      <c r="N12" s="87" t="s">
        <v>22</v>
      </c>
      <c r="O12" s="87" t="s">
        <v>23</v>
      </c>
      <c r="P12" s="88"/>
    </row>
    <row r="13" spans="2:16" s="86" customFormat="1" ht="18" customHeight="1" x14ac:dyDescent="0.2">
      <c r="B13" s="165"/>
      <c r="C13" s="151"/>
      <c r="D13" s="98"/>
      <c r="E13" s="98"/>
      <c r="F13" s="98"/>
      <c r="G13" s="98"/>
      <c r="H13" s="98"/>
      <c r="I13" s="98"/>
      <c r="J13" s="98"/>
      <c r="K13" s="98"/>
      <c r="L13" s="98"/>
      <c r="M13" s="98"/>
      <c r="N13" s="98"/>
      <c r="O13" s="98"/>
      <c r="P13" s="93" t="s">
        <v>215</v>
      </c>
    </row>
    <row r="14" spans="2:16" s="86" customFormat="1" ht="18" hidden="1" customHeight="1" x14ac:dyDescent="0.2">
      <c r="B14" s="165"/>
      <c r="C14" s="117" t="s">
        <v>234</v>
      </c>
      <c r="D14" s="118">
        <f>ROUND(D13,0)</f>
        <v>0</v>
      </c>
      <c r="E14" s="118">
        <f t="shared" ref="E14:O14" si="0">ROUND(E13,0)</f>
        <v>0</v>
      </c>
      <c r="F14" s="118">
        <f t="shared" si="0"/>
        <v>0</v>
      </c>
      <c r="G14" s="118">
        <f t="shared" si="0"/>
        <v>0</v>
      </c>
      <c r="H14" s="118">
        <f t="shared" si="0"/>
        <v>0</v>
      </c>
      <c r="I14" s="118">
        <f t="shared" si="0"/>
        <v>0</v>
      </c>
      <c r="J14" s="118">
        <f t="shared" si="0"/>
        <v>0</v>
      </c>
      <c r="K14" s="118">
        <f t="shared" si="0"/>
        <v>0</v>
      </c>
      <c r="L14" s="118">
        <f t="shared" si="0"/>
        <v>0</v>
      </c>
      <c r="M14" s="118">
        <f t="shared" si="0"/>
        <v>0</v>
      </c>
      <c r="N14" s="118">
        <f t="shared" si="0"/>
        <v>0</v>
      </c>
      <c r="O14" s="118">
        <f t="shared" si="0"/>
        <v>0</v>
      </c>
      <c r="P14" s="93"/>
    </row>
    <row r="15" spans="2:16" s="86" customFormat="1" ht="18" customHeight="1" x14ac:dyDescent="0.3">
      <c r="B15" s="165"/>
      <c r="C15" s="139" t="s">
        <v>210</v>
      </c>
      <c r="D15" s="87" t="s">
        <v>12</v>
      </c>
      <c r="E15" s="87" t="s">
        <v>13</v>
      </c>
      <c r="F15" s="87" t="s">
        <v>14</v>
      </c>
      <c r="G15" s="87" t="s">
        <v>15</v>
      </c>
      <c r="H15" s="87" t="s">
        <v>16</v>
      </c>
      <c r="I15" s="87" t="s">
        <v>17</v>
      </c>
      <c r="J15" s="87" t="s">
        <v>18</v>
      </c>
      <c r="K15" s="87" t="s">
        <v>19</v>
      </c>
      <c r="L15" s="87" t="s">
        <v>20</v>
      </c>
      <c r="M15" s="87" t="s">
        <v>21</v>
      </c>
      <c r="N15" s="87" t="s">
        <v>22</v>
      </c>
      <c r="O15" s="87" t="s">
        <v>23</v>
      </c>
      <c r="P15" s="88"/>
    </row>
    <row r="16" spans="2:16" s="86" customFormat="1" ht="18" customHeight="1" x14ac:dyDescent="0.2">
      <c r="B16" s="165"/>
      <c r="C16" s="151"/>
      <c r="D16" s="89">
        <f>'計算用(太陽光-差替先差替可能容量)'!AD38</f>
        <v>0</v>
      </c>
      <c r="E16" s="89">
        <f>'計算用(太陽光-差替先差替可能容量)'!AD39</f>
        <v>0</v>
      </c>
      <c r="F16" s="89">
        <f>'計算用(太陽光-差替先差替可能容量)'!AD40</f>
        <v>0</v>
      </c>
      <c r="G16" s="89">
        <f>'計算用(太陽光-差替先差替可能容量)'!AD41</f>
        <v>0</v>
      </c>
      <c r="H16" s="89">
        <f>'計算用(太陽光-差替先差替可能容量)'!AD42</f>
        <v>0</v>
      </c>
      <c r="I16" s="89">
        <f>'計算用(太陽光-差替先差替可能容量)'!AD43</f>
        <v>0</v>
      </c>
      <c r="J16" s="89">
        <f>'計算用(太陽光-差替先差替可能容量)'!AD44</f>
        <v>0</v>
      </c>
      <c r="K16" s="89">
        <f>'計算用(太陽光-差替先差替可能容量)'!AD45</f>
        <v>0</v>
      </c>
      <c r="L16" s="89">
        <f>'計算用(太陽光-差替先差替可能容量)'!AD46</f>
        <v>0</v>
      </c>
      <c r="M16" s="89">
        <f>'計算用(太陽光-差替先差替可能容量)'!AD47</f>
        <v>0</v>
      </c>
      <c r="N16" s="89">
        <f>'計算用(太陽光-差替先差替可能容量)'!AD48</f>
        <v>0</v>
      </c>
      <c r="O16" s="89">
        <f>'計算用(太陽光-差替先差替可能容量)'!AD49</f>
        <v>0</v>
      </c>
      <c r="P16" s="93" t="s">
        <v>215</v>
      </c>
    </row>
    <row r="17" spans="2:16" s="86" customFormat="1" ht="34.950000000000003" customHeight="1" x14ac:dyDescent="0.2">
      <c r="B17" s="158"/>
      <c r="C17" s="90" t="s">
        <v>211</v>
      </c>
      <c r="D17" s="167">
        <f>ROUND('計算用(太陽光-差替先差替可能容量)'!B99,0)</f>
        <v>0</v>
      </c>
      <c r="E17" s="168"/>
      <c r="F17" s="168"/>
      <c r="G17" s="168"/>
      <c r="H17" s="168"/>
      <c r="I17" s="168"/>
      <c r="J17" s="168"/>
      <c r="K17" s="168"/>
      <c r="L17" s="168"/>
      <c r="M17" s="168"/>
      <c r="N17" s="168"/>
      <c r="O17" s="169"/>
      <c r="P17" s="93" t="s">
        <v>215</v>
      </c>
    </row>
    <row r="18" spans="2:16" s="86" customFormat="1" ht="18" customHeight="1" x14ac:dyDescent="0.2">
      <c r="B18" s="133" t="s">
        <v>61</v>
      </c>
      <c r="C18" s="91" t="s">
        <v>214</v>
      </c>
      <c r="D18" s="140"/>
      <c r="E18" s="141"/>
      <c r="F18" s="141"/>
      <c r="G18" s="141"/>
      <c r="H18" s="141"/>
      <c r="I18" s="141"/>
      <c r="J18" s="141"/>
      <c r="K18" s="141"/>
      <c r="L18" s="141"/>
      <c r="M18" s="141"/>
      <c r="N18" s="141"/>
      <c r="O18" s="142"/>
      <c r="P18" s="93"/>
    </row>
    <row r="19" spans="2:16" s="86" customFormat="1" ht="18" customHeight="1" x14ac:dyDescent="0.2">
      <c r="B19" s="134"/>
      <c r="C19" s="91" t="s">
        <v>42</v>
      </c>
      <c r="D19" s="140"/>
      <c r="E19" s="141"/>
      <c r="F19" s="141"/>
      <c r="G19" s="141"/>
      <c r="H19" s="141"/>
      <c r="I19" s="141"/>
      <c r="J19" s="141"/>
      <c r="K19" s="141"/>
      <c r="L19" s="141"/>
      <c r="M19" s="141"/>
      <c r="N19" s="141"/>
      <c r="O19" s="142"/>
      <c r="P19" s="93" t="s">
        <v>215</v>
      </c>
    </row>
    <row r="20" spans="2:16" s="86" customFormat="1" ht="18" customHeight="1" x14ac:dyDescent="0.3">
      <c r="B20" s="134"/>
      <c r="C20" s="139" t="s">
        <v>204</v>
      </c>
      <c r="D20" s="87" t="s">
        <v>12</v>
      </c>
      <c r="E20" s="87" t="s">
        <v>13</v>
      </c>
      <c r="F20" s="87" t="s">
        <v>14</v>
      </c>
      <c r="G20" s="87" t="s">
        <v>15</v>
      </c>
      <c r="H20" s="87" t="s">
        <v>16</v>
      </c>
      <c r="I20" s="87" t="s">
        <v>17</v>
      </c>
      <c r="J20" s="87" t="s">
        <v>18</v>
      </c>
      <c r="K20" s="87" t="s">
        <v>19</v>
      </c>
      <c r="L20" s="87" t="s">
        <v>20</v>
      </c>
      <c r="M20" s="87" t="s">
        <v>21</v>
      </c>
      <c r="N20" s="87" t="s">
        <v>22</v>
      </c>
      <c r="O20" s="87" t="s">
        <v>23</v>
      </c>
      <c r="P20" s="88"/>
    </row>
    <row r="21" spans="2:16" s="86" customFormat="1" ht="18" customHeight="1" x14ac:dyDescent="0.2">
      <c r="B21" s="134"/>
      <c r="C21" s="151"/>
      <c r="D21" s="98"/>
      <c r="E21" s="98"/>
      <c r="F21" s="98"/>
      <c r="G21" s="98"/>
      <c r="H21" s="98"/>
      <c r="I21" s="98"/>
      <c r="J21" s="98"/>
      <c r="K21" s="98"/>
      <c r="L21" s="98"/>
      <c r="M21" s="98"/>
      <c r="N21" s="98"/>
      <c r="O21" s="98"/>
      <c r="P21" s="93" t="s">
        <v>215</v>
      </c>
    </row>
    <row r="22" spans="2:16" s="86" customFormat="1" ht="18" hidden="1" customHeight="1" x14ac:dyDescent="0.2">
      <c r="B22" s="134"/>
      <c r="C22" s="117" t="s">
        <v>234</v>
      </c>
      <c r="D22" s="118">
        <f>ROUND(D21,0)</f>
        <v>0</v>
      </c>
      <c r="E22" s="118">
        <f t="shared" ref="E22:O22" si="1">ROUND(E21,0)</f>
        <v>0</v>
      </c>
      <c r="F22" s="118">
        <f t="shared" si="1"/>
        <v>0</v>
      </c>
      <c r="G22" s="118">
        <f t="shared" si="1"/>
        <v>0</v>
      </c>
      <c r="H22" s="118">
        <f t="shared" si="1"/>
        <v>0</v>
      </c>
      <c r="I22" s="118">
        <f t="shared" si="1"/>
        <v>0</v>
      </c>
      <c r="J22" s="118">
        <f t="shared" si="1"/>
        <v>0</v>
      </c>
      <c r="K22" s="118">
        <f t="shared" si="1"/>
        <v>0</v>
      </c>
      <c r="L22" s="118">
        <f t="shared" si="1"/>
        <v>0</v>
      </c>
      <c r="M22" s="118">
        <f t="shared" si="1"/>
        <v>0</v>
      </c>
      <c r="N22" s="118">
        <f t="shared" si="1"/>
        <v>0</v>
      </c>
      <c r="O22" s="118">
        <f t="shared" si="1"/>
        <v>0</v>
      </c>
      <c r="P22" s="93"/>
    </row>
    <row r="23" spans="2:16" s="86" customFormat="1" ht="18" customHeight="1" x14ac:dyDescent="0.3">
      <c r="B23" s="134"/>
      <c r="C23" s="139" t="s">
        <v>210</v>
      </c>
      <c r="D23" s="87" t="s">
        <v>12</v>
      </c>
      <c r="E23" s="87" t="s">
        <v>13</v>
      </c>
      <c r="F23" s="87" t="s">
        <v>14</v>
      </c>
      <c r="G23" s="87" t="s">
        <v>15</v>
      </c>
      <c r="H23" s="87" t="s">
        <v>16</v>
      </c>
      <c r="I23" s="87" t="s">
        <v>17</v>
      </c>
      <c r="J23" s="87" t="s">
        <v>18</v>
      </c>
      <c r="K23" s="87" t="s">
        <v>19</v>
      </c>
      <c r="L23" s="87" t="s">
        <v>20</v>
      </c>
      <c r="M23" s="87" t="s">
        <v>21</v>
      </c>
      <c r="N23" s="87" t="s">
        <v>22</v>
      </c>
      <c r="O23" s="87" t="s">
        <v>23</v>
      </c>
      <c r="P23" s="88"/>
    </row>
    <row r="24" spans="2:16" s="86" customFormat="1" ht="18" customHeight="1" x14ac:dyDescent="0.2">
      <c r="B24" s="134"/>
      <c r="C24" s="151"/>
      <c r="D24" s="89">
        <f>'計算用(風力-差替先差替可能容量)'!AD38</f>
        <v>0</v>
      </c>
      <c r="E24" s="89">
        <f>'計算用(風力-差替先差替可能容量)'!AD39</f>
        <v>0</v>
      </c>
      <c r="F24" s="89">
        <f>'計算用(風力-差替先差替可能容量)'!AD40</f>
        <v>0</v>
      </c>
      <c r="G24" s="89">
        <f>'計算用(風力-差替先差替可能容量)'!AD41</f>
        <v>0</v>
      </c>
      <c r="H24" s="89">
        <f>'計算用(風力-差替先差替可能容量)'!AD42</f>
        <v>0</v>
      </c>
      <c r="I24" s="89">
        <f>'計算用(風力-差替先差替可能容量)'!AD43</f>
        <v>0</v>
      </c>
      <c r="J24" s="89">
        <f>'計算用(風力-差替先差替可能容量)'!AD44</f>
        <v>0</v>
      </c>
      <c r="K24" s="89">
        <f>'計算用(風力-差替先差替可能容量)'!AD45</f>
        <v>0</v>
      </c>
      <c r="L24" s="89">
        <f>'計算用(風力-差替先差替可能容量)'!AD46</f>
        <v>0</v>
      </c>
      <c r="M24" s="89">
        <f>'計算用(風力-差替先差替可能容量)'!AD47</f>
        <v>0</v>
      </c>
      <c r="N24" s="89">
        <f>'計算用(風力-差替先差替可能容量)'!AD48</f>
        <v>0</v>
      </c>
      <c r="O24" s="89">
        <f>'計算用(風力-差替先差替可能容量)'!AD49</f>
        <v>0</v>
      </c>
      <c r="P24" s="93" t="s">
        <v>215</v>
      </c>
    </row>
    <row r="25" spans="2:16" s="86" customFormat="1" ht="34.950000000000003" customHeight="1" x14ac:dyDescent="0.2">
      <c r="B25" s="135"/>
      <c r="C25" s="90" t="s">
        <v>211</v>
      </c>
      <c r="D25" s="167">
        <f>ROUND('計算用(風力-差替先差替可能容量)'!B99,0)</f>
        <v>0</v>
      </c>
      <c r="E25" s="168"/>
      <c r="F25" s="168"/>
      <c r="G25" s="168"/>
      <c r="H25" s="168"/>
      <c r="I25" s="168"/>
      <c r="J25" s="168"/>
      <c r="K25" s="168"/>
      <c r="L25" s="168"/>
      <c r="M25" s="168"/>
      <c r="N25" s="168"/>
      <c r="O25" s="169"/>
      <c r="P25" s="93" t="s">
        <v>215</v>
      </c>
    </row>
    <row r="26" spans="2:16" s="86" customFormat="1" ht="18" customHeight="1" x14ac:dyDescent="0.2">
      <c r="B26" s="139" t="s">
        <v>235</v>
      </c>
      <c r="C26" s="91" t="s">
        <v>214</v>
      </c>
      <c r="D26" s="140"/>
      <c r="E26" s="141"/>
      <c r="F26" s="141"/>
      <c r="G26" s="141"/>
      <c r="H26" s="141"/>
      <c r="I26" s="141"/>
      <c r="J26" s="141"/>
      <c r="K26" s="141"/>
      <c r="L26" s="141"/>
      <c r="M26" s="141"/>
      <c r="N26" s="141"/>
      <c r="O26" s="142"/>
      <c r="P26" s="93"/>
    </row>
    <row r="27" spans="2:16" s="86" customFormat="1" ht="18" customHeight="1" x14ac:dyDescent="0.2">
      <c r="B27" s="166"/>
      <c r="C27" s="90" t="s">
        <v>42</v>
      </c>
      <c r="D27" s="140"/>
      <c r="E27" s="141"/>
      <c r="F27" s="141"/>
      <c r="G27" s="141"/>
      <c r="H27" s="141"/>
      <c r="I27" s="141"/>
      <c r="J27" s="141"/>
      <c r="K27" s="141"/>
      <c r="L27" s="141"/>
      <c r="M27" s="141"/>
      <c r="N27" s="141"/>
      <c r="O27" s="142"/>
      <c r="P27" s="93" t="s">
        <v>215</v>
      </c>
    </row>
    <row r="28" spans="2:16" s="86" customFormat="1" ht="18" customHeight="1" x14ac:dyDescent="0.3">
      <c r="B28" s="166"/>
      <c r="C28" s="139" t="s">
        <v>204</v>
      </c>
      <c r="D28" s="87" t="s">
        <v>12</v>
      </c>
      <c r="E28" s="87" t="s">
        <v>13</v>
      </c>
      <c r="F28" s="87" t="s">
        <v>14</v>
      </c>
      <c r="G28" s="87" t="s">
        <v>15</v>
      </c>
      <c r="H28" s="87" t="s">
        <v>16</v>
      </c>
      <c r="I28" s="87" t="s">
        <v>17</v>
      </c>
      <c r="J28" s="87" t="s">
        <v>18</v>
      </c>
      <c r="K28" s="87" t="s">
        <v>19</v>
      </c>
      <c r="L28" s="87" t="s">
        <v>20</v>
      </c>
      <c r="M28" s="87" t="s">
        <v>21</v>
      </c>
      <c r="N28" s="87" t="s">
        <v>22</v>
      </c>
      <c r="O28" s="87" t="s">
        <v>23</v>
      </c>
      <c r="P28" s="88"/>
    </row>
    <row r="29" spans="2:16" s="86" customFormat="1" ht="18" customHeight="1" x14ac:dyDescent="0.2">
      <c r="B29" s="166"/>
      <c r="C29" s="151"/>
      <c r="D29" s="98"/>
      <c r="E29" s="98"/>
      <c r="F29" s="98"/>
      <c r="G29" s="98"/>
      <c r="H29" s="98"/>
      <c r="I29" s="98"/>
      <c r="J29" s="98"/>
      <c r="K29" s="98"/>
      <c r="L29" s="98"/>
      <c r="M29" s="98"/>
      <c r="N29" s="98"/>
      <c r="O29" s="98"/>
      <c r="P29" s="93" t="s">
        <v>215</v>
      </c>
    </row>
    <row r="30" spans="2:16" s="86" customFormat="1" ht="18" hidden="1" customHeight="1" x14ac:dyDescent="0.2">
      <c r="B30" s="166"/>
      <c r="C30" s="117" t="s">
        <v>234</v>
      </c>
      <c r="D30" s="118">
        <f>ROUND(D29,0)</f>
        <v>0</v>
      </c>
      <c r="E30" s="118">
        <f t="shared" ref="E30:O30" si="2">ROUND(E29,0)</f>
        <v>0</v>
      </c>
      <c r="F30" s="118">
        <f t="shared" si="2"/>
        <v>0</v>
      </c>
      <c r="G30" s="118">
        <f t="shared" si="2"/>
        <v>0</v>
      </c>
      <c r="H30" s="118">
        <f t="shared" si="2"/>
        <v>0</v>
      </c>
      <c r="I30" s="118">
        <f t="shared" si="2"/>
        <v>0</v>
      </c>
      <c r="J30" s="118">
        <f t="shared" si="2"/>
        <v>0</v>
      </c>
      <c r="K30" s="118">
        <f t="shared" si="2"/>
        <v>0</v>
      </c>
      <c r="L30" s="118">
        <f t="shared" si="2"/>
        <v>0</v>
      </c>
      <c r="M30" s="118">
        <f t="shared" si="2"/>
        <v>0</v>
      </c>
      <c r="N30" s="118">
        <f t="shared" si="2"/>
        <v>0</v>
      </c>
      <c r="O30" s="118">
        <f t="shared" si="2"/>
        <v>0</v>
      </c>
      <c r="P30" s="93"/>
    </row>
    <row r="31" spans="2:16" s="86" customFormat="1" ht="18" customHeight="1" x14ac:dyDescent="0.3">
      <c r="B31" s="166"/>
      <c r="C31" s="139" t="s">
        <v>210</v>
      </c>
      <c r="D31" s="87" t="s">
        <v>12</v>
      </c>
      <c r="E31" s="87" t="s">
        <v>229</v>
      </c>
      <c r="F31" s="87" t="s">
        <v>14</v>
      </c>
      <c r="G31" s="87" t="s">
        <v>15</v>
      </c>
      <c r="H31" s="87" t="s">
        <v>16</v>
      </c>
      <c r="I31" s="87" t="s">
        <v>17</v>
      </c>
      <c r="J31" s="87" t="s">
        <v>18</v>
      </c>
      <c r="K31" s="87" t="s">
        <v>19</v>
      </c>
      <c r="L31" s="87" t="s">
        <v>20</v>
      </c>
      <c r="M31" s="87" t="s">
        <v>21</v>
      </c>
      <c r="N31" s="87" t="s">
        <v>22</v>
      </c>
      <c r="O31" s="87" t="s">
        <v>23</v>
      </c>
      <c r="P31" s="88"/>
    </row>
    <row r="32" spans="2:16" s="86" customFormat="1" ht="18" customHeight="1" x14ac:dyDescent="0.2">
      <c r="B32" s="166"/>
      <c r="C32" s="151"/>
      <c r="D32" s="92">
        <f>'計算用(水力-差替先差替可能容量)'!AD38</f>
        <v>0</v>
      </c>
      <c r="E32" s="92">
        <f>'計算用(水力-差替先差替可能容量)'!AD39</f>
        <v>0</v>
      </c>
      <c r="F32" s="92">
        <f>'計算用(水力-差替先差替可能容量)'!AD40</f>
        <v>0</v>
      </c>
      <c r="G32" s="92">
        <f>'計算用(水力-差替先差替可能容量)'!AD41</f>
        <v>0</v>
      </c>
      <c r="H32" s="92">
        <f>'計算用(水力-差替先差替可能容量)'!AD42</f>
        <v>0</v>
      </c>
      <c r="I32" s="92">
        <f>'計算用(水力-差替先差替可能容量)'!AD43</f>
        <v>0</v>
      </c>
      <c r="J32" s="92">
        <f>'計算用(水力-差替先差替可能容量)'!AD44</f>
        <v>0</v>
      </c>
      <c r="K32" s="92">
        <f>'計算用(水力-差替先差替可能容量)'!AD45</f>
        <v>0</v>
      </c>
      <c r="L32" s="92">
        <f>'計算用(水力-差替先差替可能容量)'!AD46</f>
        <v>0</v>
      </c>
      <c r="M32" s="92">
        <f>'計算用(水力-差替先差替可能容量)'!AD47</f>
        <v>0</v>
      </c>
      <c r="N32" s="92">
        <f>'計算用(水力-差替先差替可能容量)'!AD48</f>
        <v>0</v>
      </c>
      <c r="O32" s="92">
        <f>'計算用(水力-差替先差替可能容量)'!AD49</f>
        <v>0</v>
      </c>
      <c r="P32" s="93" t="s">
        <v>215</v>
      </c>
    </row>
    <row r="33" spans="2:16" s="86" customFormat="1" ht="34.950000000000003" customHeight="1" x14ac:dyDescent="0.2">
      <c r="B33" s="151"/>
      <c r="C33" s="90" t="s">
        <v>211</v>
      </c>
      <c r="D33" s="160">
        <f>ROUND('計算用(水力-差替先差替可能容量)'!B99,0)</f>
        <v>0</v>
      </c>
      <c r="E33" s="161"/>
      <c r="F33" s="161"/>
      <c r="G33" s="161"/>
      <c r="H33" s="161"/>
      <c r="I33" s="161"/>
      <c r="J33" s="161"/>
      <c r="K33" s="161"/>
      <c r="L33" s="161"/>
      <c r="M33" s="161"/>
      <c r="N33" s="161"/>
      <c r="O33" s="162"/>
      <c r="P33" s="93" t="s">
        <v>215</v>
      </c>
    </row>
    <row r="34" spans="2:16" s="86" customFormat="1" ht="18" customHeight="1" x14ac:dyDescent="0.3">
      <c r="B34" s="148" t="s">
        <v>206</v>
      </c>
      <c r="C34" s="148"/>
      <c r="D34" s="87" t="s">
        <v>12</v>
      </c>
      <c r="E34" s="87" t="s">
        <v>13</v>
      </c>
      <c r="F34" s="87" t="s">
        <v>14</v>
      </c>
      <c r="G34" s="87" t="s">
        <v>15</v>
      </c>
      <c r="H34" s="87" t="s">
        <v>16</v>
      </c>
      <c r="I34" s="87" t="s">
        <v>17</v>
      </c>
      <c r="J34" s="87" t="s">
        <v>18</v>
      </c>
      <c r="K34" s="87" t="s">
        <v>19</v>
      </c>
      <c r="L34" s="87" t="s">
        <v>20</v>
      </c>
      <c r="M34" s="87" t="s">
        <v>21</v>
      </c>
      <c r="N34" s="87" t="s">
        <v>22</v>
      </c>
      <c r="O34" s="87" t="s">
        <v>23</v>
      </c>
      <c r="P34" s="88"/>
    </row>
    <row r="35" spans="2:16" s="86" customFormat="1" ht="18" customHeight="1" x14ac:dyDescent="0.2">
      <c r="B35" s="148"/>
      <c r="C35" s="148"/>
      <c r="D35" s="89">
        <f>D14+D22+D30</f>
        <v>0</v>
      </c>
      <c r="E35" s="116">
        <f t="shared" ref="E35:O35" si="3">E14+E22+E30</f>
        <v>0</v>
      </c>
      <c r="F35" s="116">
        <f t="shared" si="3"/>
        <v>0</v>
      </c>
      <c r="G35" s="116">
        <f t="shared" si="3"/>
        <v>0</v>
      </c>
      <c r="H35" s="116">
        <f t="shared" si="3"/>
        <v>0</v>
      </c>
      <c r="I35" s="116">
        <f t="shared" si="3"/>
        <v>0</v>
      </c>
      <c r="J35" s="116">
        <f t="shared" si="3"/>
        <v>0</v>
      </c>
      <c r="K35" s="116">
        <f t="shared" si="3"/>
        <v>0</v>
      </c>
      <c r="L35" s="116">
        <f t="shared" si="3"/>
        <v>0</v>
      </c>
      <c r="M35" s="116">
        <f t="shared" si="3"/>
        <v>0</v>
      </c>
      <c r="N35" s="116">
        <f t="shared" si="3"/>
        <v>0</v>
      </c>
      <c r="O35" s="116">
        <f t="shared" si="3"/>
        <v>0</v>
      </c>
      <c r="P35" s="93" t="s">
        <v>24</v>
      </c>
    </row>
    <row r="36" spans="2:16" s="86" customFormat="1" ht="18" customHeight="1" x14ac:dyDescent="0.2">
      <c r="B36" s="156" t="s">
        <v>212</v>
      </c>
      <c r="C36" s="157"/>
      <c r="D36" s="87" t="s">
        <v>12</v>
      </c>
      <c r="E36" s="87" t="s">
        <v>13</v>
      </c>
      <c r="F36" s="87" t="s">
        <v>14</v>
      </c>
      <c r="G36" s="87" t="s">
        <v>15</v>
      </c>
      <c r="H36" s="87" t="s">
        <v>16</v>
      </c>
      <c r="I36" s="87" t="s">
        <v>17</v>
      </c>
      <c r="J36" s="87" t="s">
        <v>18</v>
      </c>
      <c r="K36" s="87" t="s">
        <v>19</v>
      </c>
      <c r="L36" s="87" t="s">
        <v>20</v>
      </c>
      <c r="M36" s="87" t="s">
        <v>21</v>
      </c>
      <c r="N36" s="87" t="s">
        <v>22</v>
      </c>
      <c r="O36" s="87" t="s">
        <v>23</v>
      </c>
      <c r="P36" s="93"/>
    </row>
    <row r="37" spans="2:16" s="86" customFormat="1" ht="18" customHeight="1" x14ac:dyDescent="0.2">
      <c r="B37" s="158"/>
      <c r="C37" s="159"/>
      <c r="D37" s="89">
        <f>ROUND(D16+D24+D32,0)</f>
        <v>0</v>
      </c>
      <c r="E37" s="124">
        <f t="shared" ref="E37:O37" si="4">ROUND(E16+E24+E32,0)</f>
        <v>0</v>
      </c>
      <c r="F37" s="124">
        <f t="shared" si="4"/>
        <v>0</v>
      </c>
      <c r="G37" s="124">
        <f t="shared" si="4"/>
        <v>0</v>
      </c>
      <c r="H37" s="124">
        <f t="shared" si="4"/>
        <v>0</v>
      </c>
      <c r="I37" s="124">
        <f t="shared" si="4"/>
        <v>0</v>
      </c>
      <c r="J37" s="124">
        <f t="shared" si="4"/>
        <v>0</v>
      </c>
      <c r="K37" s="124">
        <f t="shared" si="4"/>
        <v>0</v>
      </c>
      <c r="L37" s="124">
        <f t="shared" si="4"/>
        <v>0</v>
      </c>
      <c r="M37" s="124">
        <f t="shared" si="4"/>
        <v>0</v>
      </c>
      <c r="N37" s="124">
        <f t="shared" si="4"/>
        <v>0</v>
      </c>
      <c r="O37" s="124">
        <f t="shared" si="4"/>
        <v>0</v>
      </c>
      <c r="P37" s="93" t="s">
        <v>24</v>
      </c>
    </row>
    <row r="38" spans="2:16" s="86" customFormat="1" ht="34.950000000000003" customHeight="1" x14ac:dyDescent="0.2">
      <c r="B38" s="149" t="s">
        <v>213</v>
      </c>
      <c r="C38" s="148"/>
      <c r="D38" s="173">
        <f>D17+D25+D33</f>
        <v>0</v>
      </c>
      <c r="E38" s="174"/>
      <c r="F38" s="174"/>
      <c r="G38" s="174"/>
      <c r="H38" s="174"/>
      <c r="I38" s="174"/>
      <c r="J38" s="174"/>
      <c r="K38" s="174"/>
      <c r="L38" s="174"/>
      <c r="M38" s="174"/>
      <c r="N38" s="174"/>
      <c r="O38" s="174"/>
      <c r="P38" s="93" t="s">
        <v>24</v>
      </c>
    </row>
    <row r="39" spans="2:16" s="86" customFormat="1" ht="18" customHeight="1" x14ac:dyDescent="0.2"/>
    <row r="40" spans="2:16" s="86" customFormat="1" ht="18" customHeight="1" x14ac:dyDescent="0.2">
      <c r="B40" s="86" t="s">
        <v>189</v>
      </c>
    </row>
    <row r="41" spans="2:16" s="86" customFormat="1" ht="18" customHeight="1" x14ac:dyDescent="0.2">
      <c r="B41" s="94" t="s">
        <v>190</v>
      </c>
      <c r="C41" s="87" t="s">
        <v>1</v>
      </c>
      <c r="D41" s="148" t="s">
        <v>25</v>
      </c>
      <c r="E41" s="148"/>
      <c r="F41" s="148"/>
      <c r="G41" s="148"/>
      <c r="H41" s="148"/>
      <c r="I41" s="148"/>
      <c r="J41" s="148"/>
      <c r="K41" s="148"/>
      <c r="L41" s="148"/>
      <c r="M41" s="148"/>
      <c r="N41" s="148"/>
      <c r="O41" s="148"/>
      <c r="P41" s="87" t="s">
        <v>2</v>
      </c>
    </row>
    <row r="42" spans="2:16" s="86" customFormat="1" ht="18" customHeight="1" x14ac:dyDescent="0.2">
      <c r="B42" s="133" t="s">
        <v>191</v>
      </c>
      <c r="C42" s="87" t="s">
        <v>192</v>
      </c>
      <c r="D42" s="136"/>
      <c r="E42" s="137"/>
      <c r="F42" s="137"/>
      <c r="G42" s="137"/>
      <c r="H42" s="137"/>
      <c r="I42" s="137"/>
      <c r="J42" s="137"/>
      <c r="K42" s="137"/>
      <c r="L42" s="137"/>
      <c r="M42" s="137"/>
      <c r="N42" s="137"/>
      <c r="O42" s="138"/>
      <c r="P42" s="95"/>
    </row>
    <row r="43" spans="2:16" s="86" customFormat="1" ht="18" customHeight="1" x14ac:dyDescent="0.2">
      <c r="B43" s="134"/>
      <c r="C43" s="87" t="s">
        <v>193</v>
      </c>
      <c r="D43" s="136"/>
      <c r="E43" s="137"/>
      <c r="F43" s="137"/>
      <c r="G43" s="137"/>
      <c r="H43" s="137"/>
      <c r="I43" s="137"/>
      <c r="J43" s="137"/>
      <c r="K43" s="137"/>
      <c r="L43" s="137"/>
      <c r="M43" s="137"/>
      <c r="N43" s="137"/>
      <c r="O43" s="138"/>
      <c r="P43" s="95"/>
    </row>
    <row r="44" spans="2:16" s="86" customFormat="1" ht="18" customHeight="1" x14ac:dyDescent="0.3">
      <c r="B44" s="134"/>
      <c r="C44" s="139" t="s">
        <v>230</v>
      </c>
      <c r="D44" s="87" t="s">
        <v>12</v>
      </c>
      <c r="E44" s="87" t="s">
        <v>13</v>
      </c>
      <c r="F44" s="87" t="s">
        <v>14</v>
      </c>
      <c r="G44" s="87" t="s">
        <v>15</v>
      </c>
      <c r="H44" s="87" t="s">
        <v>16</v>
      </c>
      <c r="I44" s="87" t="s">
        <v>17</v>
      </c>
      <c r="J44" s="87" t="s">
        <v>18</v>
      </c>
      <c r="K44" s="87" t="s">
        <v>19</v>
      </c>
      <c r="L44" s="87" t="s">
        <v>20</v>
      </c>
      <c r="M44" s="87" t="s">
        <v>21</v>
      </c>
      <c r="N44" s="87" t="s">
        <v>22</v>
      </c>
      <c r="O44" s="87" t="s">
        <v>23</v>
      </c>
      <c r="P44" s="88"/>
    </row>
    <row r="45" spans="2:16" s="86" customFormat="1" ht="18" customHeight="1" x14ac:dyDescent="0.2">
      <c r="B45" s="134"/>
      <c r="C45" s="135"/>
      <c r="D45" s="121"/>
      <c r="E45" s="121"/>
      <c r="F45" s="121"/>
      <c r="G45" s="121"/>
      <c r="H45" s="121"/>
      <c r="I45" s="121"/>
      <c r="J45" s="121"/>
      <c r="K45" s="121"/>
      <c r="L45" s="121"/>
      <c r="M45" s="121"/>
      <c r="N45" s="121"/>
      <c r="O45" s="121"/>
      <c r="P45" s="93" t="s">
        <v>24</v>
      </c>
    </row>
    <row r="46" spans="2:16" s="86" customFormat="1" hidden="1" x14ac:dyDescent="0.2">
      <c r="B46" s="134"/>
      <c r="C46" s="119" t="s">
        <v>234</v>
      </c>
      <c r="D46" s="123">
        <f>ROUND(D45,0)</f>
        <v>0</v>
      </c>
      <c r="E46" s="123">
        <f t="shared" ref="E46:O46" si="5">ROUND(E45,0)</f>
        <v>0</v>
      </c>
      <c r="F46" s="123">
        <f t="shared" si="5"/>
        <v>0</v>
      </c>
      <c r="G46" s="123">
        <f t="shared" si="5"/>
        <v>0</v>
      </c>
      <c r="H46" s="123">
        <f t="shared" si="5"/>
        <v>0</v>
      </c>
      <c r="I46" s="123">
        <f t="shared" si="5"/>
        <v>0</v>
      </c>
      <c r="J46" s="123">
        <f t="shared" si="5"/>
        <v>0</v>
      </c>
      <c r="K46" s="123">
        <f t="shared" si="5"/>
        <v>0</v>
      </c>
      <c r="L46" s="123">
        <f t="shared" si="5"/>
        <v>0</v>
      </c>
      <c r="M46" s="123">
        <f t="shared" si="5"/>
        <v>0</v>
      </c>
      <c r="N46" s="123">
        <f t="shared" si="5"/>
        <v>0</v>
      </c>
      <c r="O46" s="123">
        <f t="shared" si="5"/>
        <v>0</v>
      </c>
      <c r="P46" s="93"/>
    </row>
    <row r="47" spans="2:16" s="86" customFormat="1" ht="34.950000000000003" customHeight="1" x14ac:dyDescent="0.2">
      <c r="B47" s="134"/>
      <c r="C47" s="90" t="s">
        <v>231</v>
      </c>
      <c r="D47" s="140"/>
      <c r="E47" s="141"/>
      <c r="F47" s="141"/>
      <c r="G47" s="141"/>
      <c r="H47" s="141"/>
      <c r="I47" s="141"/>
      <c r="J47" s="141"/>
      <c r="K47" s="141"/>
      <c r="L47" s="141"/>
      <c r="M47" s="141"/>
      <c r="N47" s="141"/>
      <c r="O47" s="142"/>
      <c r="P47" s="93" t="s">
        <v>24</v>
      </c>
    </row>
    <row r="48" spans="2:16" s="86" customFormat="1" hidden="1" x14ac:dyDescent="0.2">
      <c r="B48" s="135"/>
      <c r="C48" s="120" t="s">
        <v>234</v>
      </c>
      <c r="D48" s="167">
        <f>ROUND(D47,0)</f>
        <v>0</v>
      </c>
      <c r="E48" s="168"/>
      <c r="F48" s="168"/>
      <c r="G48" s="168"/>
      <c r="H48" s="168"/>
      <c r="I48" s="168"/>
      <c r="J48" s="168"/>
      <c r="K48" s="168"/>
      <c r="L48" s="168"/>
      <c r="M48" s="168"/>
      <c r="N48" s="168"/>
      <c r="O48" s="169"/>
      <c r="P48" s="93"/>
    </row>
    <row r="49" spans="2:16" s="86" customFormat="1" ht="18" customHeight="1" x14ac:dyDescent="0.2">
      <c r="B49" s="133" t="s">
        <v>194</v>
      </c>
      <c r="C49" s="87" t="s">
        <v>192</v>
      </c>
      <c r="D49" s="136"/>
      <c r="E49" s="137"/>
      <c r="F49" s="137"/>
      <c r="G49" s="137"/>
      <c r="H49" s="137"/>
      <c r="I49" s="137"/>
      <c r="J49" s="137"/>
      <c r="K49" s="137"/>
      <c r="L49" s="137"/>
      <c r="M49" s="137"/>
      <c r="N49" s="137"/>
      <c r="O49" s="138"/>
      <c r="P49" s="95"/>
    </row>
    <row r="50" spans="2:16" s="86" customFormat="1" ht="18" customHeight="1" x14ac:dyDescent="0.2">
      <c r="B50" s="134"/>
      <c r="C50" s="87" t="s">
        <v>193</v>
      </c>
      <c r="D50" s="136"/>
      <c r="E50" s="137"/>
      <c r="F50" s="137"/>
      <c r="G50" s="137"/>
      <c r="H50" s="137"/>
      <c r="I50" s="137"/>
      <c r="J50" s="137"/>
      <c r="K50" s="137"/>
      <c r="L50" s="137"/>
      <c r="M50" s="137"/>
      <c r="N50" s="137"/>
      <c r="O50" s="138"/>
      <c r="P50" s="95"/>
    </row>
    <row r="51" spans="2:16" s="86" customFormat="1" ht="18" customHeight="1" x14ac:dyDescent="0.3">
      <c r="B51" s="134"/>
      <c r="C51" s="139" t="s">
        <v>230</v>
      </c>
      <c r="D51" s="87" t="s">
        <v>12</v>
      </c>
      <c r="E51" s="87" t="s">
        <v>13</v>
      </c>
      <c r="F51" s="87" t="s">
        <v>14</v>
      </c>
      <c r="G51" s="87" t="s">
        <v>15</v>
      </c>
      <c r="H51" s="87" t="s">
        <v>16</v>
      </c>
      <c r="I51" s="87" t="s">
        <v>17</v>
      </c>
      <c r="J51" s="87" t="s">
        <v>18</v>
      </c>
      <c r="K51" s="87" t="s">
        <v>19</v>
      </c>
      <c r="L51" s="87" t="s">
        <v>20</v>
      </c>
      <c r="M51" s="87" t="s">
        <v>21</v>
      </c>
      <c r="N51" s="87" t="s">
        <v>22</v>
      </c>
      <c r="O51" s="87" t="s">
        <v>23</v>
      </c>
      <c r="P51" s="88"/>
    </row>
    <row r="52" spans="2:16" s="86" customFormat="1" ht="18" customHeight="1" x14ac:dyDescent="0.2">
      <c r="B52" s="134"/>
      <c r="C52" s="151"/>
      <c r="D52" s="98"/>
      <c r="E52" s="98"/>
      <c r="F52" s="98"/>
      <c r="G52" s="98"/>
      <c r="H52" s="98"/>
      <c r="I52" s="98"/>
      <c r="J52" s="98"/>
      <c r="K52" s="98"/>
      <c r="L52" s="98"/>
      <c r="M52" s="98"/>
      <c r="N52" s="98"/>
      <c r="O52" s="98"/>
      <c r="P52" s="93" t="s">
        <v>24</v>
      </c>
    </row>
    <row r="53" spans="2:16" s="86" customFormat="1" ht="18" hidden="1" customHeight="1" x14ac:dyDescent="0.2">
      <c r="B53" s="134"/>
      <c r="C53" s="119" t="s">
        <v>234</v>
      </c>
      <c r="D53" s="118">
        <f>ROUND(D52,0)</f>
        <v>0</v>
      </c>
      <c r="E53" s="118">
        <f t="shared" ref="E53" si="6">ROUND(E52,0)</f>
        <v>0</v>
      </c>
      <c r="F53" s="118">
        <f t="shared" ref="F53" si="7">ROUND(F52,0)</f>
        <v>0</v>
      </c>
      <c r="G53" s="118">
        <f t="shared" ref="G53" si="8">ROUND(G52,0)</f>
        <v>0</v>
      </c>
      <c r="H53" s="118">
        <f t="shared" ref="H53" si="9">ROUND(H52,0)</f>
        <v>0</v>
      </c>
      <c r="I53" s="118">
        <f t="shared" ref="I53" si="10">ROUND(I52,0)</f>
        <v>0</v>
      </c>
      <c r="J53" s="118">
        <f t="shared" ref="J53" si="11">ROUND(J52,0)</f>
        <v>0</v>
      </c>
      <c r="K53" s="118">
        <f t="shared" ref="K53" si="12">ROUND(K52,0)</f>
        <v>0</v>
      </c>
      <c r="L53" s="118">
        <f t="shared" ref="L53" si="13">ROUND(L52,0)</f>
        <v>0</v>
      </c>
      <c r="M53" s="118">
        <f t="shared" ref="M53" si="14">ROUND(M52,0)</f>
        <v>0</v>
      </c>
      <c r="N53" s="118">
        <f t="shared" ref="N53" si="15">ROUND(N52,0)</f>
        <v>0</v>
      </c>
      <c r="O53" s="118">
        <f t="shared" ref="O53" si="16">ROUND(O52,0)</f>
        <v>0</v>
      </c>
      <c r="P53" s="93"/>
    </row>
    <row r="54" spans="2:16" s="86" customFormat="1" ht="34.950000000000003" customHeight="1" x14ac:dyDescent="0.2">
      <c r="B54" s="134"/>
      <c r="C54" s="90" t="s">
        <v>231</v>
      </c>
      <c r="D54" s="140"/>
      <c r="E54" s="141"/>
      <c r="F54" s="141"/>
      <c r="G54" s="141"/>
      <c r="H54" s="141"/>
      <c r="I54" s="141"/>
      <c r="J54" s="141"/>
      <c r="K54" s="141"/>
      <c r="L54" s="141"/>
      <c r="M54" s="141"/>
      <c r="N54" s="141"/>
      <c r="O54" s="142"/>
      <c r="P54" s="93" t="s">
        <v>24</v>
      </c>
    </row>
    <row r="55" spans="2:16" s="86" customFormat="1" ht="18" hidden="1" customHeight="1" x14ac:dyDescent="0.2">
      <c r="B55" s="135"/>
      <c r="C55" s="120" t="s">
        <v>234</v>
      </c>
      <c r="D55" s="130">
        <f>ROUND(D54,0)</f>
        <v>0</v>
      </c>
      <c r="E55" s="131"/>
      <c r="F55" s="131"/>
      <c r="G55" s="131"/>
      <c r="H55" s="131"/>
      <c r="I55" s="131"/>
      <c r="J55" s="131"/>
      <c r="K55" s="131"/>
      <c r="L55" s="131"/>
      <c r="M55" s="131"/>
      <c r="N55" s="131"/>
      <c r="O55" s="132"/>
      <c r="P55" s="93"/>
    </row>
    <row r="56" spans="2:16" s="86" customFormat="1" ht="18" customHeight="1" x14ac:dyDescent="0.2">
      <c r="B56" s="133" t="s">
        <v>195</v>
      </c>
      <c r="C56" s="87" t="s">
        <v>192</v>
      </c>
      <c r="D56" s="136"/>
      <c r="E56" s="137"/>
      <c r="F56" s="137"/>
      <c r="G56" s="137"/>
      <c r="H56" s="137"/>
      <c r="I56" s="137"/>
      <c r="J56" s="137"/>
      <c r="K56" s="137"/>
      <c r="L56" s="137"/>
      <c r="M56" s="137"/>
      <c r="N56" s="137"/>
      <c r="O56" s="138"/>
      <c r="P56" s="95"/>
    </row>
    <row r="57" spans="2:16" s="86" customFormat="1" ht="18" customHeight="1" x14ac:dyDescent="0.2">
      <c r="B57" s="134"/>
      <c r="C57" s="87" t="s">
        <v>193</v>
      </c>
      <c r="D57" s="136"/>
      <c r="E57" s="137"/>
      <c r="F57" s="137"/>
      <c r="G57" s="137"/>
      <c r="H57" s="137"/>
      <c r="I57" s="137"/>
      <c r="J57" s="137"/>
      <c r="K57" s="137"/>
      <c r="L57" s="137"/>
      <c r="M57" s="137"/>
      <c r="N57" s="137"/>
      <c r="O57" s="138"/>
      <c r="P57" s="95"/>
    </row>
    <row r="58" spans="2:16" s="86" customFormat="1" ht="18.600000000000001" customHeight="1" x14ac:dyDescent="0.3">
      <c r="B58" s="134"/>
      <c r="C58" s="139" t="s">
        <v>230</v>
      </c>
      <c r="D58" s="87" t="s">
        <v>12</v>
      </c>
      <c r="E58" s="87" t="s">
        <v>13</v>
      </c>
      <c r="F58" s="87" t="s">
        <v>14</v>
      </c>
      <c r="G58" s="87" t="s">
        <v>15</v>
      </c>
      <c r="H58" s="87" t="s">
        <v>16</v>
      </c>
      <c r="I58" s="87" t="s">
        <v>17</v>
      </c>
      <c r="J58" s="87" t="s">
        <v>18</v>
      </c>
      <c r="K58" s="87" t="s">
        <v>19</v>
      </c>
      <c r="L58" s="87" t="s">
        <v>20</v>
      </c>
      <c r="M58" s="87" t="s">
        <v>21</v>
      </c>
      <c r="N58" s="87" t="s">
        <v>22</v>
      </c>
      <c r="O58" s="87" t="s">
        <v>23</v>
      </c>
      <c r="P58" s="88"/>
    </row>
    <row r="59" spans="2:16" s="86" customFormat="1" ht="18" customHeight="1" x14ac:dyDescent="0.2">
      <c r="B59" s="134"/>
      <c r="C59" s="135"/>
      <c r="D59" s="98"/>
      <c r="E59" s="98"/>
      <c r="F59" s="98"/>
      <c r="G59" s="98"/>
      <c r="H59" s="98"/>
      <c r="I59" s="98"/>
      <c r="J59" s="98"/>
      <c r="K59" s="98"/>
      <c r="L59" s="98"/>
      <c r="M59" s="98"/>
      <c r="N59" s="98"/>
      <c r="O59" s="98"/>
      <c r="P59" s="93" t="s">
        <v>24</v>
      </c>
    </row>
    <row r="60" spans="2:16" s="86" customFormat="1" ht="18" hidden="1" customHeight="1" x14ac:dyDescent="0.2">
      <c r="B60" s="134"/>
      <c r="C60" s="119" t="s">
        <v>234</v>
      </c>
      <c r="D60" s="118">
        <f>ROUND(D59,0)</f>
        <v>0</v>
      </c>
      <c r="E60" s="118">
        <f t="shared" ref="E60" si="17">ROUND(E59,0)</f>
        <v>0</v>
      </c>
      <c r="F60" s="118">
        <f t="shared" ref="F60" si="18">ROUND(F59,0)</f>
        <v>0</v>
      </c>
      <c r="G60" s="118">
        <f t="shared" ref="G60" si="19">ROUND(G59,0)</f>
        <v>0</v>
      </c>
      <c r="H60" s="118">
        <f t="shared" ref="H60" si="20">ROUND(H59,0)</f>
        <v>0</v>
      </c>
      <c r="I60" s="118">
        <f t="shared" ref="I60" si="21">ROUND(I59,0)</f>
        <v>0</v>
      </c>
      <c r="J60" s="118">
        <f t="shared" ref="J60" si="22">ROUND(J59,0)</f>
        <v>0</v>
      </c>
      <c r="K60" s="118">
        <f t="shared" ref="K60" si="23">ROUND(K59,0)</f>
        <v>0</v>
      </c>
      <c r="L60" s="118">
        <f t="shared" ref="L60" si="24">ROUND(L59,0)</f>
        <v>0</v>
      </c>
      <c r="M60" s="118">
        <f t="shared" ref="M60" si="25">ROUND(M59,0)</f>
        <v>0</v>
      </c>
      <c r="N60" s="118">
        <f t="shared" ref="N60" si="26">ROUND(N59,0)</f>
        <v>0</v>
      </c>
      <c r="O60" s="118">
        <f t="shared" ref="O60" si="27">ROUND(O59,0)</f>
        <v>0</v>
      </c>
      <c r="P60" s="93"/>
    </row>
    <row r="61" spans="2:16" s="86" customFormat="1" ht="34.950000000000003" customHeight="1" x14ac:dyDescent="0.2">
      <c r="B61" s="134"/>
      <c r="C61" s="111" t="s">
        <v>231</v>
      </c>
      <c r="D61" s="140"/>
      <c r="E61" s="141"/>
      <c r="F61" s="141"/>
      <c r="G61" s="141"/>
      <c r="H61" s="141"/>
      <c r="I61" s="141"/>
      <c r="J61" s="141"/>
      <c r="K61" s="141"/>
      <c r="L61" s="141"/>
      <c r="M61" s="141"/>
      <c r="N61" s="141"/>
      <c r="O61" s="142"/>
      <c r="P61" s="93" t="s">
        <v>24</v>
      </c>
    </row>
    <row r="62" spans="2:16" s="86" customFormat="1" ht="18" hidden="1" customHeight="1" x14ac:dyDescent="0.2">
      <c r="B62" s="135"/>
      <c r="C62" s="120" t="s">
        <v>234</v>
      </c>
      <c r="D62" s="130">
        <f>ROUND(D61,0)</f>
        <v>0</v>
      </c>
      <c r="E62" s="131"/>
      <c r="F62" s="131"/>
      <c r="G62" s="131"/>
      <c r="H62" s="131"/>
      <c r="I62" s="131"/>
      <c r="J62" s="131"/>
      <c r="K62" s="131"/>
      <c r="L62" s="131"/>
      <c r="M62" s="131"/>
      <c r="N62" s="131"/>
      <c r="O62" s="132"/>
      <c r="P62" s="93"/>
    </row>
    <row r="63" spans="2:16" s="86" customFormat="1" ht="18" customHeight="1" x14ac:dyDescent="0.2">
      <c r="B63" s="133" t="s">
        <v>196</v>
      </c>
      <c r="C63" s="87" t="s">
        <v>192</v>
      </c>
      <c r="D63" s="136"/>
      <c r="E63" s="137"/>
      <c r="F63" s="137"/>
      <c r="G63" s="137"/>
      <c r="H63" s="137"/>
      <c r="I63" s="137"/>
      <c r="J63" s="137"/>
      <c r="K63" s="137"/>
      <c r="L63" s="137"/>
      <c r="M63" s="137"/>
      <c r="N63" s="137"/>
      <c r="O63" s="138"/>
      <c r="P63" s="95"/>
    </row>
    <row r="64" spans="2:16" s="86" customFormat="1" ht="18" customHeight="1" x14ac:dyDescent="0.2">
      <c r="B64" s="134"/>
      <c r="C64" s="87" t="s">
        <v>193</v>
      </c>
      <c r="D64" s="136"/>
      <c r="E64" s="137"/>
      <c r="F64" s="137"/>
      <c r="G64" s="137"/>
      <c r="H64" s="137"/>
      <c r="I64" s="137"/>
      <c r="J64" s="137"/>
      <c r="K64" s="137"/>
      <c r="L64" s="137"/>
      <c r="M64" s="137"/>
      <c r="N64" s="137"/>
      <c r="O64" s="138"/>
      <c r="P64" s="95"/>
    </row>
    <row r="65" spans="2:16" s="86" customFormat="1" ht="18" customHeight="1" x14ac:dyDescent="0.3">
      <c r="B65" s="134"/>
      <c r="C65" s="139" t="s">
        <v>230</v>
      </c>
      <c r="D65" s="87" t="s">
        <v>12</v>
      </c>
      <c r="E65" s="87" t="s">
        <v>13</v>
      </c>
      <c r="F65" s="87" t="s">
        <v>14</v>
      </c>
      <c r="G65" s="87" t="s">
        <v>15</v>
      </c>
      <c r="H65" s="87" t="s">
        <v>16</v>
      </c>
      <c r="I65" s="87" t="s">
        <v>17</v>
      </c>
      <c r="J65" s="87" t="s">
        <v>18</v>
      </c>
      <c r="K65" s="87" t="s">
        <v>19</v>
      </c>
      <c r="L65" s="87" t="s">
        <v>20</v>
      </c>
      <c r="M65" s="87" t="s">
        <v>21</v>
      </c>
      <c r="N65" s="87" t="s">
        <v>22</v>
      </c>
      <c r="O65" s="87" t="s">
        <v>23</v>
      </c>
      <c r="P65" s="88"/>
    </row>
    <row r="66" spans="2:16" s="86" customFormat="1" ht="18" customHeight="1" x14ac:dyDescent="0.2">
      <c r="B66" s="134"/>
      <c r="C66" s="135"/>
      <c r="D66" s="98"/>
      <c r="E66" s="98"/>
      <c r="F66" s="98"/>
      <c r="G66" s="98"/>
      <c r="H66" s="98"/>
      <c r="I66" s="98"/>
      <c r="J66" s="98"/>
      <c r="K66" s="98"/>
      <c r="L66" s="98"/>
      <c r="M66" s="98"/>
      <c r="N66" s="98"/>
      <c r="O66" s="98"/>
      <c r="P66" s="93" t="s">
        <v>24</v>
      </c>
    </row>
    <row r="67" spans="2:16" s="86" customFormat="1" ht="18" hidden="1" customHeight="1" x14ac:dyDescent="0.2">
      <c r="B67" s="134"/>
      <c r="C67" s="119" t="s">
        <v>234</v>
      </c>
      <c r="D67" s="118">
        <f>ROUND(D66,0)</f>
        <v>0</v>
      </c>
      <c r="E67" s="118">
        <f t="shared" ref="E67" si="28">ROUND(E66,0)</f>
        <v>0</v>
      </c>
      <c r="F67" s="118">
        <f t="shared" ref="F67" si="29">ROUND(F66,0)</f>
        <v>0</v>
      </c>
      <c r="G67" s="118">
        <f t="shared" ref="G67" si="30">ROUND(G66,0)</f>
        <v>0</v>
      </c>
      <c r="H67" s="118">
        <f t="shared" ref="H67" si="31">ROUND(H66,0)</f>
        <v>0</v>
      </c>
      <c r="I67" s="118">
        <f t="shared" ref="I67" si="32">ROUND(I66,0)</f>
        <v>0</v>
      </c>
      <c r="J67" s="118">
        <f t="shared" ref="J67" si="33">ROUND(J66,0)</f>
        <v>0</v>
      </c>
      <c r="K67" s="118">
        <f t="shared" ref="K67" si="34">ROUND(K66,0)</f>
        <v>0</v>
      </c>
      <c r="L67" s="118">
        <f t="shared" ref="L67" si="35">ROUND(L66,0)</f>
        <v>0</v>
      </c>
      <c r="M67" s="118">
        <f t="shared" ref="M67" si="36">ROUND(M66,0)</f>
        <v>0</v>
      </c>
      <c r="N67" s="118">
        <f t="shared" ref="N67" si="37">ROUND(N66,0)</f>
        <v>0</v>
      </c>
      <c r="O67" s="118">
        <f t="shared" ref="O67" si="38">ROUND(O66,0)</f>
        <v>0</v>
      </c>
      <c r="P67" s="93"/>
    </row>
    <row r="68" spans="2:16" s="86" customFormat="1" ht="34.950000000000003" customHeight="1" x14ac:dyDescent="0.2">
      <c r="B68" s="134"/>
      <c r="C68" s="111" t="s">
        <v>231</v>
      </c>
      <c r="D68" s="140"/>
      <c r="E68" s="141"/>
      <c r="F68" s="141"/>
      <c r="G68" s="141"/>
      <c r="H68" s="141"/>
      <c r="I68" s="141"/>
      <c r="J68" s="141"/>
      <c r="K68" s="141"/>
      <c r="L68" s="141"/>
      <c r="M68" s="141"/>
      <c r="N68" s="141"/>
      <c r="O68" s="142"/>
      <c r="P68" s="93" t="s">
        <v>24</v>
      </c>
    </row>
    <row r="69" spans="2:16" s="86" customFormat="1" ht="18" hidden="1" customHeight="1" x14ac:dyDescent="0.2">
      <c r="B69" s="135"/>
      <c r="C69" s="120" t="s">
        <v>234</v>
      </c>
      <c r="D69" s="130">
        <f>ROUND(D68,0)</f>
        <v>0</v>
      </c>
      <c r="E69" s="131"/>
      <c r="F69" s="131"/>
      <c r="G69" s="131"/>
      <c r="H69" s="131"/>
      <c r="I69" s="131"/>
      <c r="J69" s="131"/>
      <c r="K69" s="131"/>
      <c r="L69" s="131"/>
      <c r="M69" s="131"/>
      <c r="N69" s="131"/>
      <c r="O69" s="132"/>
      <c r="P69" s="93"/>
    </row>
    <row r="70" spans="2:16" s="86" customFormat="1" ht="18" customHeight="1" x14ac:dyDescent="0.2">
      <c r="B70" s="133" t="s">
        <v>197</v>
      </c>
      <c r="C70" s="87" t="s">
        <v>192</v>
      </c>
      <c r="D70" s="136"/>
      <c r="E70" s="137"/>
      <c r="F70" s="137"/>
      <c r="G70" s="137"/>
      <c r="H70" s="137"/>
      <c r="I70" s="137"/>
      <c r="J70" s="137"/>
      <c r="K70" s="137"/>
      <c r="L70" s="137"/>
      <c r="M70" s="137"/>
      <c r="N70" s="137"/>
      <c r="O70" s="138"/>
      <c r="P70" s="95"/>
    </row>
    <row r="71" spans="2:16" s="86" customFormat="1" ht="18" customHeight="1" x14ac:dyDescent="0.2">
      <c r="B71" s="134"/>
      <c r="C71" s="87" t="s">
        <v>193</v>
      </c>
      <c r="D71" s="136"/>
      <c r="E71" s="137"/>
      <c r="F71" s="137"/>
      <c r="G71" s="137"/>
      <c r="H71" s="137"/>
      <c r="I71" s="137"/>
      <c r="J71" s="137"/>
      <c r="K71" s="137"/>
      <c r="L71" s="137"/>
      <c r="M71" s="137"/>
      <c r="N71" s="137"/>
      <c r="O71" s="138"/>
      <c r="P71" s="95"/>
    </row>
    <row r="72" spans="2:16" s="86" customFormat="1" ht="18" customHeight="1" x14ac:dyDescent="0.3">
      <c r="B72" s="134"/>
      <c r="C72" s="139" t="s">
        <v>230</v>
      </c>
      <c r="D72" s="87" t="s">
        <v>12</v>
      </c>
      <c r="E72" s="87" t="s">
        <v>13</v>
      </c>
      <c r="F72" s="87" t="s">
        <v>14</v>
      </c>
      <c r="G72" s="87" t="s">
        <v>15</v>
      </c>
      <c r="H72" s="87" t="s">
        <v>16</v>
      </c>
      <c r="I72" s="87" t="s">
        <v>17</v>
      </c>
      <c r="J72" s="87" t="s">
        <v>18</v>
      </c>
      <c r="K72" s="87" t="s">
        <v>19</v>
      </c>
      <c r="L72" s="87" t="s">
        <v>20</v>
      </c>
      <c r="M72" s="87" t="s">
        <v>21</v>
      </c>
      <c r="N72" s="87" t="s">
        <v>22</v>
      </c>
      <c r="O72" s="87" t="s">
        <v>23</v>
      </c>
      <c r="P72" s="88"/>
    </row>
    <row r="73" spans="2:16" s="86" customFormat="1" ht="18" customHeight="1" x14ac:dyDescent="0.2">
      <c r="B73" s="134"/>
      <c r="C73" s="135"/>
      <c r="D73" s="98"/>
      <c r="E73" s="98"/>
      <c r="F73" s="98"/>
      <c r="G73" s="98"/>
      <c r="H73" s="98"/>
      <c r="I73" s="98"/>
      <c r="J73" s="98"/>
      <c r="K73" s="98"/>
      <c r="L73" s="98"/>
      <c r="M73" s="98"/>
      <c r="N73" s="98"/>
      <c r="O73" s="98"/>
      <c r="P73" s="93" t="s">
        <v>24</v>
      </c>
    </row>
    <row r="74" spans="2:16" s="86" customFormat="1" ht="18" hidden="1" customHeight="1" x14ac:dyDescent="0.2">
      <c r="B74" s="134"/>
      <c r="C74" s="119" t="s">
        <v>234</v>
      </c>
      <c r="D74" s="118">
        <f>ROUND(D73,0)</f>
        <v>0</v>
      </c>
      <c r="E74" s="118">
        <f t="shared" ref="E74" si="39">ROUND(E73,0)</f>
        <v>0</v>
      </c>
      <c r="F74" s="118">
        <f t="shared" ref="F74" si="40">ROUND(F73,0)</f>
        <v>0</v>
      </c>
      <c r="G74" s="118">
        <f t="shared" ref="G74" si="41">ROUND(G73,0)</f>
        <v>0</v>
      </c>
      <c r="H74" s="118">
        <f t="shared" ref="H74" si="42">ROUND(H73,0)</f>
        <v>0</v>
      </c>
      <c r="I74" s="118">
        <f t="shared" ref="I74" si="43">ROUND(I73,0)</f>
        <v>0</v>
      </c>
      <c r="J74" s="118">
        <f t="shared" ref="J74" si="44">ROUND(J73,0)</f>
        <v>0</v>
      </c>
      <c r="K74" s="118">
        <f t="shared" ref="K74" si="45">ROUND(K73,0)</f>
        <v>0</v>
      </c>
      <c r="L74" s="118">
        <f t="shared" ref="L74" si="46">ROUND(L73,0)</f>
        <v>0</v>
      </c>
      <c r="M74" s="118">
        <f t="shared" ref="M74" si="47">ROUND(M73,0)</f>
        <v>0</v>
      </c>
      <c r="N74" s="118">
        <f t="shared" ref="N74" si="48">ROUND(N73,0)</f>
        <v>0</v>
      </c>
      <c r="O74" s="118">
        <f t="shared" ref="O74" si="49">ROUND(O73,0)</f>
        <v>0</v>
      </c>
      <c r="P74" s="93"/>
    </row>
    <row r="75" spans="2:16" s="86" customFormat="1" ht="34.950000000000003" customHeight="1" x14ac:dyDescent="0.2">
      <c r="B75" s="134"/>
      <c r="C75" s="111" t="s">
        <v>231</v>
      </c>
      <c r="D75" s="140"/>
      <c r="E75" s="141"/>
      <c r="F75" s="141"/>
      <c r="G75" s="141"/>
      <c r="H75" s="141"/>
      <c r="I75" s="141"/>
      <c r="J75" s="141"/>
      <c r="K75" s="141"/>
      <c r="L75" s="141"/>
      <c r="M75" s="141"/>
      <c r="N75" s="141"/>
      <c r="O75" s="142"/>
      <c r="P75" s="93" t="s">
        <v>24</v>
      </c>
    </row>
    <row r="76" spans="2:16" s="86" customFormat="1" ht="18" hidden="1" customHeight="1" x14ac:dyDescent="0.2">
      <c r="B76" s="135"/>
      <c r="C76" s="120" t="s">
        <v>234</v>
      </c>
      <c r="D76" s="130">
        <f>ROUND(D75,0)</f>
        <v>0</v>
      </c>
      <c r="E76" s="131"/>
      <c r="F76" s="131"/>
      <c r="G76" s="131"/>
      <c r="H76" s="131"/>
      <c r="I76" s="131"/>
      <c r="J76" s="131"/>
      <c r="K76" s="131"/>
      <c r="L76" s="131"/>
      <c r="M76" s="131"/>
      <c r="N76" s="131"/>
      <c r="O76" s="132"/>
      <c r="P76" s="93"/>
    </row>
    <row r="77" spans="2:16" s="86" customFormat="1" ht="18" customHeight="1" x14ac:dyDescent="0.2">
      <c r="B77" s="133" t="s">
        <v>198</v>
      </c>
      <c r="C77" s="87" t="s">
        <v>192</v>
      </c>
      <c r="D77" s="136"/>
      <c r="E77" s="137"/>
      <c r="F77" s="137"/>
      <c r="G77" s="137"/>
      <c r="H77" s="137"/>
      <c r="I77" s="137"/>
      <c r="J77" s="137"/>
      <c r="K77" s="137"/>
      <c r="L77" s="137"/>
      <c r="M77" s="137"/>
      <c r="N77" s="137"/>
      <c r="O77" s="138"/>
      <c r="P77" s="95"/>
    </row>
    <row r="78" spans="2:16" s="86" customFormat="1" ht="18" customHeight="1" x14ac:dyDescent="0.2">
      <c r="B78" s="134"/>
      <c r="C78" s="87" t="s">
        <v>193</v>
      </c>
      <c r="D78" s="136"/>
      <c r="E78" s="137"/>
      <c r="F78" s="137"/>
      <c r="G78" s="137"/>
      <c r="H78" s="137"/>
      <c r="I78" s="137"/>
      <c r="J78" s="137"/>
      <c r="K78" s="137"/>
      <c r="L78" s="137"/>
      <c r="M78" s="137"/>
      <c r="N78" s="137"/>
      <c r="O78" s="138"/>
      <c r="P78" s="95"/>
    </row>
    <row r="79" spans="2:16" s="86" customFormat="1" ht="18" customHeight="1" x14ac:dyDescent="0.3">
      <c r="B79" s="134"/>
      <c r="C79" s="139" t="s">
        <v>230</v>
      </c>
      <c r="D79" s="87" t="s">
        <v>12</v>
      </c>
      <c r="E79" s="87" t="s">
        <v>13</v>
      </c>
      <c r="F79" s="87" t="s">
        <v>14</v>
      </c>
      <c r="G79" s="87" t="s">
        <v>15</v>
      </c>
      <c r="H79" s="87" t="s">
        <v>16</v>
      </c>
      <c r="I79" s="87" t="s">
        <v>17</v>
      </c>
      <c r="J79" s="87" t="s">
        <v>18</v>
      </c>
      <c r="K79" s="87" t="s">
        <v>19</v>
      </c>
      <c r="L79" s="87" t="s">
        <v>20</v>
      </c>
      <c r="M79" s="87" t="s">
        <v>21</v>
      </c>
      <c r="N79" s="87" t="s">
        <v>22</v>
      </c>
      <c r="O79" s="87" t="s">
        <v>23</v>
      </c>
      <c r="P79" s="88"/>
    </row>
    <row r="80" spans="2:16" s="86" customFormat="1" ht="18" customHeight="1" x14ac:dyDescent="0.2">
      <c r="B80" s="134"/>
      <c r="C80" s="135"/>
      <c r="D80" s="98"/>
      <c r="E80" s="98"/>
      <c r="F80" s="98"/>
      <c r="G80" s="98"/>
      <c r="H80" s="98"/>
      <c r="I80" s="98"/>
      <c r="J80" s="98"/>
      <c r="K80" s="98"/>
      <c r="L80" s="98"/>
      <c r="M80" s="98"/>
      <c r="N80" s="98"/>
      <c r="O80" s="98"/>
      <c r="P80" s="93" t="s">
        <v>24</v>
      </c>
    </row>
    <row r="81" spans="2:16" s="86" customFormat="1" ht="18" hidden="1" customHeight="1" x14ac:dyDescent="0.2">
      <c r="B81" s="134"/>
      <c r="C81" s="119" t="s">
        <v>234</v>
      </c>
      <c r="D81" s="118">
        <f>ROUND(D80,0)</f>
        <v>0</v>
      </c>
      <c r="E81" s="118">
        <f t="shared" ref="E81" si="50">ROUND(E80,0)</f>
        <v>0</v>
      </c>
      <c r="F81" s="118">
        <f t="shared" ref="F81" si="51">ROUND(F80,0)</f>
        <v>0</v>
      </c>
      <c r="G81" s="118">
        <f t="shared" ref="G81" si="52">ROUND(G80,0)</f>
        <v>0</v>
      </c>
      <c r="H81" s="118">
        <f t="shared" ref="H81" si="53">ROUND(H80,0)</f>
        <v>0</v>
      </c>
      <c r="I81" s="118">
        <f t="shared" ref="I81" si="54">ROUND(I80,0)</f>
        <v>0</v>
      </c>
      <c r="J81" s="118">
        <f t="shared" ref="J81" si="55">ROUND(J80,0)</f>
        <v>0</v>
      </c>
      <c r="K81" s="118">
        <f t="shared" ref="K81" si="56">ROUND(K80,0)</f>
        <v>0</v>
      </c>
      <c r="L81" s="118">
        <f t="shared" ref="L81" si="57">ROUND(L80,0)</f>
        <v>0</v>
      </c>
      <c r="M81" s="118">
        <f t="shared" ref="M81" si="58">ROUND(M80,0)</f>
        <v>0</v>
      </c>
      <c r="N81" s="118">
        <f t="shared" ref="N81" si="59">ROUND(N80,0)</f>
        <v>0</v>
      </c>
      <c r="O81" s="118">
        <f t="shared" ref="O81" si="60">ROUND(O80,0)</f>
        <v>0</v>
      </c>
      <c r="P81" s="93"/>
    </row>
    <row r="82" spans="2:16" s="86" customFormat="1" ht="34.950000000000003" customHeight="1" x14ac:dyDescent="0.2">
      <c r="B82" s="134"/>
      <c r="C82" s="111" t="s">
        <v>231</v>
      </c>
      <c r="D82" s="140"/>
      <c r="E82" s="141"/>
      <c r="F82" s="141"/>
      <c r="G82" s="141"/>
      <c r="H82" s="141"/>
      <c r="I82" s="141"/>
      <c r="J82" s="141"/>
      <c r="K82" s="141"/>
      <c r="L82" s="141"/>
      <c r="M82" s="141"/>
      <c r="N82" s="141"/>
      <c r="O82" s="142"/>
      <c r="P82" s="93" t="s">
        <v>24</v>
      </c>
    </row>
    <row r="83" spans="2:16" s="86" customFormat="1" ht="18" hidden="1" customHeight="1" x14ac:dyDescent="0.2">
      <c r="B83" s="135"/>
      <c r="C83" s="120" t="s">
        <v>234</v>
      </c>
      <c r="D83" s="130">
        <f>ROUND(D82,0)</f>
        <v>0</v>
      </c>
      <c r="E83" s="131"/>
      <c r="F83" s="131"/>
      <c r="G83" s="131"/>
      <c r="H83" s="131"/>
      <c r="I83" s="131"/>
      <c r="J83" s="131"/>
      <c r="K83" s="131"/>
      <c r="L83" s="131"/>
      <c r="M83" s="131"/>
      <c r="N83" s="131"/>
      <c r="O83" s="132"/>
      <c r="P83" s="93"/>
    </row>
    <row r="84" spans="2:16" s="86" customFormat="1" ht="18" customHeight="1" x14ac:dyDescent="0.2">
      <c r="B84" s="133" t="s">
        <v>199</v>
      </c>
      <c r="C84" s="87" t="s">
        <v>192</v>
      </c>
      <c r="D84" s="136"/>
      <c r="E84" s="137"/>
      <c r="F84" s="137"/>
      <c r="G84" s="137"/>
      <c r="H84" s="137"/>
      <c r="I84" s="137"/>
      <c r="J84" s="137"/>
      <c r="K84" s="137"/>
      <c r="L84" s="137"/>
      <c r="M84" s="137"/>
      <c r="N84" s="137"/>
      <c r="O84" s="138"/>
      <c r="P84" s="95"/>
    </row>
    <row r="85" spans="2:16" s="86" customFormat="1" ht="18" customHeight="1" x14ac:dyDescent="0.2">
      <c r="B85" s="134"/>
      <c r="C85" s="87" t="s">
        <v>193</v>
      </c>
      <c r="D85" s="136"/>
      <c r="E85" s="137"/>
      <c r="F85" s="137"/>
      <c r="G85" s="137"/>
      <c r="H85" s="137"/>
      <c r="I85" s="137"/>
      <c r="J85" s="137"/>
      <c r="K85" s="137"/>
      <c r="L85" s="137"/>
      <c r="M85" s="137"/>
      <c r="N85" s="137"/>
      <c r="O85" s="138"/>
      <c r="P85" s="95"/>
    </row>
    <row r="86" spans="2:16" s="86" customFormat="1" ht="18" customHeight="1" x14ac:dyDescent="0.3">
      <c r="B86" s="134"/>
      <c r="C86" s="139" t="s">
        <v>230</v>
      </c>
      <c r="D86" s="87" t="s">
        <v>12</v>
      </c>
      <c r="E86" s="87" t="s">
        <v>13</v>
      </c>
      <c r="F86" s="87" t="s">
        <v>14</v>
      </c>
      <c r="G86" s="87" t="s">
        <v>15</v>
      </c>
      <c r="H86" s="87" t="s">
        <v>16</v>
      </c>
      <c r="I86" s="87" t="s">
        <v>17</v>
      </c>
      <c r="J86" s="87" t="s">
        <v>18</v>
      </c>
      <c r="K86" s="87" t="s">
        <v>19</v>
      </c>
      <c r="L86" s="87" t="s">
        <v>20</v>
      </c>
      <c r="M86" s="87" t="s">
        <v>21</v>
      </c>
      <c r="N86" s="87" t="s">
        <v>22</v>
      </c>
      <c r="O86" s="87" t="s">
        <v>23</v>
      </c>
      <c r="P86" s="88"/>
    </row>
    <row r="87" spans="2:16" s="86" customFormat="1" ht="18" customHeight="1" x14ac:dyDescent="0.2">
      <c r="B87" s="134"/>
      <c r="C87" s="135"/>
      <c r="D87" s="98"/>
      <c r="E87" s="98"/>
      <c r="F87" s="98"/>
      <c r="G87" s="98"/>
      <c r="H87" s="98"/>
      <c r="I87" s="98"/>
      <c r="J87" s="98"/>
      <c r="K87" s="98"/>
      <c r="L87" s="98"/>
      <c r="M87" s="98"/>
      <c r="N87" s="98"/>
      <c r="O87" s="98"/>
      <c r="P87" s="93" t="s">
        <v>24</v>
      </c>
    </row>
    <row r="88" spans="2:16" s="86" customFormat="1" ht="18" hidden="1" customHeight="1" x14ac:dyDescent="0.2">
      <c r="B88" s="134"/>
      <c r="C88" s="119" t="s">
        <v>234</v>
      </c>
      <c r="D88" s="118">
        <f>ROUND(D87,0)</f>
        <v>0</v>
      </c>
      <c r="E88" s="118">
        <f t="shared" ref="E88" si="61">ROUND(E87,0)</f>
        <v>0</v>
      </c>
      <c r="F88" s="118">
        <f t="shared" ref="F88" si="62">ROUND(F87,0)</f>
        <v>0</v>
      </c>
      <c r="G88" s="118">
        <f t="shared" ref="G88" si="63">ROUND(G87,0)</f>
        <v>0</v>
      </c>
      <c r="H88" s="118">
        <f t="shared" ref="H88" si="64">ROUND(H87,0)</f>
        <v>0</v>
      </c>
      <c r="I88" s="118">
        <f t="shared" ref="I88" si="65">ROUND(I87,0)</f>
        <v>0</v>
      </c>
      <c r="J88" s="118">
        <f t="shared" ref="J88" si="66">ROUND(J87,0)</f>
        <v>0</v>
      </c>
      <c r="K88" s="118">
        <f t="shared" ref="K88" si="67">ROUND(K87,0)</f>
        <v>0</v>
      </c>
      <c r="L88" s="118">
        <f t="shared" ref="L88" si="68">ROUND(L87,0)</f>
        <v>0</v>
      </c>
      <c r="M88" s="118">
        <f t="shared" ref="M88" si="69">ROUND(M87,0)</f>
        <v>0</v>
      </c>
      <c r="N88" s="118">
        <f t="shared" ref="N88" si="70">ROUND(N87,0)</f>
        <v>0</v>
      </c>
      <c r="O88" s="118">
        <f t="shared" ref="O88" si="71">ROUND(O87,0)</f>
        <v>0</v>
      </c>
      <c r="P88" s="93"/>
    </row>
    <row r="89" spans="2:16" s="86" customFormat="1" ht="34.950000000000003" customHeight="1" x14ac:dyDescent="0.2">
      <c r="B89" s="134"/>
      <c r="C89" s="111" t="s">
        <v>231</v>
      </c>
      <c r="D89" s="140"/>
      <c r="E89" s="141"/>
      <c r="F89" s="141"/>
      <c r="G89" s="141"/>
      <c r="H89" s="141"/>
      <c r="I89" s="141"/>
      <c r="J89" s="141"/>
      <c r="K89" s="141"/>
      <c r="L89" s="141"/>
      <c r="M89" s="141"/>
      <c r="N89" s="141"/>
      <c r="O89" s="142"/>
      <c r="P89" s="93" t="s">
        <v>24</v>
      </c>
    </row>
    <row r="90" spans="2:16" s="86" customFormat="1" ht="18" hidden="1" customHeight="1" x14ac:dyDescent="0.2">
      <c r="B90" s="135"/>
      <c r="C90" s="120" t="s">
        <v>234</v>
      </c>
      <c r="D90" s="130">
        <f>ROUND(D89,0)</f>
        <v>0</v>
      </c>
      <c r="E90" s="131"/>
      <c r="F90" s="131"/>
      <c r="G90" s="131"/>
      <c r="H90" s="131"/>
      <c r="I90" s="131"/>
      <c r="J90" s="131"/>
      <c r="K90" s="131"/>
      <c r="L90" s="131"/>
      <c r="M90" s="131"/>
      <c r="N90" s="131"/>
      <c r="O90" s="132"/>
      <c r="P90" s="93"/>
    </row>
    <row r="91" spans="2:16" s="86" customFormat="1" ht="18" customHeight="1" x14ac:dyDescent="0.2">
      <c r="B91" s="133" t="s">
        <v>200</v>
      </c>
      <c r="C91" s="87" t="s">
        <v>192</v>
      </c>
      <c r="D91" s="136"/>
      <c r="E91" s="137"/>
      <c r="F91" s="137"/>
      <c r="G91" s="137"/>
      <c r="H91" s="137"/>
      <c r="I91" s="137"/>
      <c r="J91" s="137"/>
      <c r="K91" s="137"/>
      <c r="L91" s="137"/>
      <c r="M91" s="137"/>
      <c r="N91" s="137"/>
      <c r="O91" s="138"/>
      <c r="P91" s="95"/>
    </row>
    <row r="92" spans="2:16" s="86" customFormat="1" ht="18" customHeight="1" x14ac:dyDescent="0.2">
      <c r="B92" s="134"/>
      <c r="C92" s="87" t="s">
        <v>193</v>
      </c>
      <c r="D92" s="136"/>
      <c r="E92" s="137"/>
      <c r="F92" s="137"/>
      <c r="G92" s="137"/>
      <c r="H92" s="137"/>
      <c r="I92" s="137"/>
      <c r="J92" s="137"/>
      <c r="K92" s="137"/>
      <c r="L92" s="137"/>
      <c r="M92" s="137"/>
      <c r="N92" s="137"/>
      <c r="O92" s="138"/>
      <c r="P92" s="95"/>
    </row>
    <row r="93" spans="2:16" s="86" customFormat="1" ht="18" customHeight="1" x14ac:dyDescent="0.3">
      <c r="B93" s="134"/>
      <c r="C93" s="139" t="s">
        <v>230</v>
      </c>
      <c r="D93" s="87" t="s">
        <v>12</v>
      </c>
      <c r="E93" s="87" t="s">
        <v>13</v>
      </c>
      <c r="F93" s="87" t="s">
        <v>14</v>
      </c>
      <c r="G93" s="87" t="s">
        <v>15</v>
      </c>
      <c r="H93" s="87" t="s">
        <v>16</v>
      </c>
      <c r="I93" s="87" t="s">
        <v>17</v>
      </c>
      <c r="J93" s="87" t="s">
        <v>18</v>
      </c>
      <c r="K93" s="87" t="s">
        <v>19</v>
      </c>
      <c r="L93" s="87" t="s">
        <v>20</v>
      </c>
      <c r="M93" s="87" t="s">
        <v>21</v>
      </c>
      <c r="N93" s="87" t="s">
        <v>22</v>
      </c>
      <c r="O93" s="87" t="s">
        <v>23</v>
      </c>
      <c r="P93" s="88"/>
    </row>
    <row r="94" spans="2:16" s="86" customFormat="1" ht="18" customHeight="1" x14ac:dyDescent="0.2">
      <c r="B94" s="134"/>
      <c r="C94" s="135"/>
      <c r="D94" s="98"/>
      <c r="E94" s="98"/>
      <c r="F94" s="98"/>
      <c r="G94" s="98"/>
      <c r="H94" s="98"/>
      <c r="I94" s="98"/>
      <c r="J94" s="98"/>
      <c r="K94" s="98"/>
      <c r="L94" s="98"/>
      <c r="M94" s="98"/>
      <c r="N94" s="98"/>
      <c r="O94" s="98"/>
      <c r="P94" s="93" t="s">
        <v>24</v>
      </c>
    </row>
    <row r="95" spans="2:16" s="86" customFormat="1" ht="18" hidden="1" customHeight="1" x14ac:dyDescent="0.2">
      <c r="B95" s="134"/>
      <c r="C95" s="119" t="s">
        <v>234</v>
      </c>
      <c r="D95" s="118">
        <f>ROUND(D94,0)</f>
        <v>0</v>
      </c>
      <c r="E95" s="118">
        <f t="shared" ref="E95" si="72">ROUND(E94,0)</f>
        <v>0</v>
      </c>
      <c r="F95" s="118">
        <f t="shared" ref="F95" si="73">ROUND(F94,0)</f>
        <v>0</v>
      </c>
      <c r="G95" s="118">
        <f t="shared" ref="G95" si="74">ROUND(G94,0)</f>
        <v>0</v>
      </c>
      <c r="H95" s="118">
        <f t="shared" ref="H95" si="75">ROUND(H94,0)</f>
        <v>0</v>
      </c>
      <c r="I95" s="118">
        <f t="shared" ref="I95" si="76">ROUND(I94,0)</f>
        <v>0</v>
      </c>
      <c r="J95" s="118">
        <f t="shared" ref="J95" si="77">ROUND(J94,0)</f>
        <v>0</v>
      </c>
      <c r="K95" s="118">
        <f t="shared" ref="K95" si="78">ROUND(K94,0)</f>
        <v>0</v>
      </c>
      <c r="L95" s="118">
        <f t="shared" ref="L95" si="79">ROUND(L94,0)</f>
        <v>0</v>
      </c>
      <c r="M95" s="118">
        <f t="shared" ref="M95" si="80">ROUND(M94,0)</f>
        <v>0</v>
      </c>
      <c r="N95" s="118">
        <f t="shared" ref="N95" si="81">ROUND(N94,0)</f>
        <v>0</v>
      </c>
      <c r="O95" s="118">
        <f t="shared" ref="O95" si="82">ROUND(O94,0)</f>
        <v>0</v>
      </c>
      <c r="P95" s="93"/>
    </row>
    <row r="96" spans="2:16" s="86" customFormat="1" ht="34.950000000000003" customHeight="1" x14ac:dyDescent="0.2">
      <c r="B96" s="134"/>
      <c r="C96" s="111" t="s">
        <v>231</v>
      </c>
      <c r="D96" s="140"/>
      <c r="E96" s="141"/>
      <c r="F96" s="141"/>
      <c r="G96" s="141"/>
      <c r="H96" s="141"/>
      <c r="I96" s="141"/>
      <c r="J96" s="141"/>
      <c r="K96" s="141"/>
      <c r="L96" s="141"/>
      <c r="M96" s="141"/>
      <c r="N96" s="141"/>
      <c r="O96" s="142"/>
      <c r="P96" s="93" t="s">
        <v>24</v>
      </c>
    </row>
    <row r="97" spans="2:16" s="86" customFormat="1" ht="18" hidden="1" customHeight="1" x14ac:dyDescent="0.2">
      <c r="B97" s="135"/>
      <c r="C97" s="120" t="s">
        <v>234</v>
      </c>
      <c r="D97" s="130">
        <f>ROUND(D96,0)</f>
        <v>0</v>
      </c>
      <c r="E97" s="131"/>
      <c r="F97" s="131"/>
      <c r="G97" s="131"/>
      <c r="H97" s="131"/>
      <c r="I97" s="131"/>
      <c r="J97" s="131"/>
      <c r="K97" s="131"/>
      <c r="L97" s="131"/>
      <c r="M97" s="131"/>
      <c r="N97" s="131"/>
      <c r="O97" s="132"/>
      <c r="P97" s="93"/>
    </row>
    <row r="98" spans="2:16" s="86" customFormat="1" ht="18" customHeight="1" x14ac:dyDescent="0.2">
      <c r="B98" s="133" t="s">
        <v>201</v>
      </c>
      <c r="C98" s="87" t="s">
        <v>192</v>
      </c>
      <c r="D98" s="136"/>
      <c r="E98" s="137"/>
      <c r="F98" s="137"/>
      <c r="G98" s="137"/>
      <c r="H98" s="137"/>
      <c r="I98" s="137"/>
      <c r="J98" s="137"/>
      <c r="K98" s="137"/>
      <c r="L98" s="137"/>
      <c r="M98" s="137"/>
      <c r="N98" s="137"/>
      <c r="O98" s="138"/>
      <c r="P98" s="95"/>
    </row>
    <row r="99" spans="2:16" s="86" customFormat="1" ht="18" customHeight="1" x14ac:dyDescent="0.2">
      <c r="B99" s="134"/>
      <c r="C99" s="87" t="s">
        <v>193</v>
      </c>
      <c r="D99" s="136"/>
      <c r="E99" s="137"/>
      <c r="F99" s="137"/>
      <c r="G99" s="137"/>
      <c r="H99" s="137"/>
      <c r="I99" s="137"/>
      <c r="J99" s="137"/>
      <c r="K99" s="137"/>
      <c r="L99" s="137"/>
      <c r="M99" s="137"/>
      <c r="N99" s="137"/>
      <c r="O99" s="138"/>
      <c r="P99" s="95"/>
    </row>
    <row r="100" spans="2:16" s="86" customFormat="1" ht="18" customHeight="1" x14ac:dyDescent="0.3">
      <c r="B100" s="134"/>
      <c r="C100" s="139" t="s">
        <v>230</v>
      </c>
      <c r="D100" s="87" t="s">
        <v>12</v>
      </c>
      <c r="E100" s="87" t="s">
        <v>13</v>
      </c>
      <c r="F100" s="87" t="s">
        <v>14</v>
      </c>
      <c r="G100" s="87" t="s">
        <v>15</v>
      </c>
      <c r="H100" s="87" t="s">
        <v>16</v>
      </c>
      <c r="I100" s="87" t="s">
        <v>17</v>
      </c>
      <c r="J100" s="87" t="s">
        <v>18</v>
      </c>
      <c r="K100" s="87" t="s">
        <v>19</v>
      </c>
      <c r="L100" s="87" t="s">
        <v>20</v>
      </c>
      <c r="M100" s="87" t="s">
        <v>21</v>
      </c>
      <c r="N100" s="87" t="s">
        <v>22</v>
      </c>
      <c r="O100" s="87" t="s">
        <v>23</v>
      </c>
      <c r="P100" s="88"/>
    </row>
    <row r="101" spans="2:16" s="86" customFormat="1" ht="18" customHeight="1" x14ac:dyDescent="0.2">
      <c r="B101" s="134"/>
      <c r="C101" s="135"/>
      <c r="D101" s="98"/>
      <c r="E101" s="98"/>
      <c r="F101" s="98"/>
      <c r="G101" s="98"/>
      <c r="H101" s="98"/>
      <c r="I101" s="98"/>
      <c r="J101" s="98"/>
      <c r="K101" s="98"/>
      <c r="L101" s="98"/>
      <c r="M101" s="98"/>
      <c r="N101" s="98"/>
      <c r="O101" s="98"/>
      <c r="P101" s="93" t="s">
        <v>24</v>
      </c>
    </row>
    <row r="102" spans="2:16" s="86" customFormat="1" ht="18" hidden="1" customHeight="1" x14ac:dyDescent="0.2">
      <c r="B102" s="134"/>
      <c r="C102" s="119" t="s">
        <v>234</v>
      </c>
      <c r="D102" s="118">
        <f>ROUND(D101,0)</f>
        <v>0</v>
      </c>
      <c r="E102" s="118">
        <f t="shared" ref="E102" si="83">ROUND(E101,0)</f>
        <v>0</v>
      </c>
      <c r="F102" s="118">
        <f t="shared" ref="F102" si="84">ROUND(F101,0)</f>
        <v>0</v>
      </c>
      <c r="G102" s="118">
        <f t="shared" ref="G102" si="85">ROUND(G101,0)</f>
        <v>0</v>
      </c>
      <c r="H102" s="118">
        <f t="shared" ref="H102" si="86">ROUND(H101,0)</f>
        <v>0</v>
      </c>
      <c r="I102" s="118">
        <f t="shared" ref="I102" si="87">ROUND(I101,0)</f>
        <v>0</v>
      </c>
      <c r="J102" s="118">
        <f t="shared" ref="J102" si="88">ROUND(J101,0)</f>
        <v>0</v>
      </c>
      <c r="K102" s="118">
        <f t="shared" ref="K102" si="89">ROUND(K101,0)</f>
        <v>0</v>
      </c>
      <c r="L102" s="118">
        <f t="shared" ref="L102" si="90">ROUND(L101,0)</f>
        <v>0</v>
      </c>
      <c r="M102" s="118">
        <f t="shared" ref="M102" si="91">ROUND(M101,0)</f>
        <v>0</v>
      </c>
      <c r="N102" s="118">
        <f t="shared" ref="N102" si="92">ROUND(N101,0)</f>
        <v>0</v>
      </c>
      <c r="O102" s="118">
        <f t="shared" ref="O102" si="93">ROUND(O101,0)</f>
        <v>0</v>
      </c>
      <c r="P102" s="93"/>
    </row>
    <row r="103" spans="2:16" s="86" customFormat="1" ht="34.950000000000003" customHeight="1" x14ac:dyDescent="0.2">
      <c r="B103" s="134"/>
      <c r="C103" s="111" t="s">
        <v>231</v>
      </c>
      <c r="D103" s="140"/>
      <c r="E103" s="141"/>
      <c r="F103" s="141"/>
      <c r="G103" s="141"/>
      <c r="H103" s="141"/>
      <c r="I103" s="141"/>
      <c r="J103" s="141"/>
      <c r="K103" s="141"/>
      <c r="L103" s="141"/>
      <c r="M103" s="141"/>
      <c r="N103" s="141"/>
      <c r="O103" s="142"/>
      <c r="P103" s="93" t="s">
        <v>24</v>
      </c>
    </row>
    <row r="104" spans="2:16" s="86" customFormat="1" ht="18" hidden="1" customHeight="1" x14ac:dyDescent="0.2">
      <c r="B104" s="135"/>
      <c r="C104" s="120" t="s">
        <v>234</v>
      </c>
      <c r="D104" s="130">
        <f>ROUND(D103,0)</f>
        <v>0</v>
      </c>
      <c r="E104" s="131"/>
      <c r="F104" s="131"/>
      <c r="G104" s="131"/>
      <c r="H104" s="131"/>
      <c r="I104" s="131"/>
      <c r="J104" s="131"/>
      <c r="K104" s="131"/>
      <c r="L104" s="131"/>
      <c r="M104" s="131"/>
      <c r="N104" s="131"/>
      <c r="O104" s="132"/>
      <c r="P104" s="93"/>
    </row>
    <row r="105" spans="2:16" s="86" customFormat="1" ht="18" customHeight="1" x14ac:dyDescent="0.3">
      <c r="B105" s="148" t="s">
        <v>236</v>
      </c>
      <c r="C105" s="139" t="s">
        <v>230</v>
      </c>
      <c r="D105" s="87" t="s">
        <v>12</v>
      </c>
      <c r="E105" s="87" t="s">
        <v>13</v>
      </c>
      <c r="F105" s="87" t="s">
        <v>14</v>
      </c>
      <c r="G105" s="87" t="s">
        <v>15</v>
      </c>
      <c r="H105" s="87" t="s">
        <v>16</v>
      </c>
      <c r="I105" s="87" t="s">
        <v>17</v>
      </c>
      <c r="J105" s="87" t="s">
        <v>18</v>
      </c>
      <c r="K105" s="87" t="s">
        <v>19</v>
      </c>
      <c r="L105" s="87" t="s">
        <v>20</v>
      </c>
      <c r="M105" s="87" t="s">
        <v>21</v>
      </c>
      <c r="N105" s="87" t="s">
        <v>22</v>
      </c>
      <c r="O105" s="87" t="s">
        <v>23</v>
      </c>
      <c r="P105" s="88"/>
    </row>
    <row r="106" spans="2:16" s="86" customFormat="1" ht="18" customHeight="1" x14ac:dyDescent="0.2">
      <c r="B106" s="148"/>
      <c r="C106" s="135"/>
      <c r="D106" s="89">
        <f t="shared" ref="D106:O106" si="94">SUM(D46,D53,D60,D67,D74,D81,D88,D95,D102)</f>
        <v>0</v>
      </c>
      <c r="E106" s="116">
        <f t="shared" si="94"/>
        <v>0</v>
      </c>
      <c r="F106" s="116">
        <f t="shared" si="94"/>
        <v>0</v>
      </c>
      <c r="G106" s="116">
        <f t="shared" si="94"/>
        <v>0</v>
      </c>
      <c r="H106" s="116">
        <f t="shared" si="94"/>
        <v>0</v>
      </c>
      <c r="I106" s="116">
        <f t="shared" si="94"/>
        <v>0</v>
      </c>
      <c r="J106" s="116">
        <f t="shared" si="94"/>
        <v>0</v>
      </c>
      <c r="K106" s="116">
        <f t="shared" si="94"/>
        <v>0</v>
      </c>
      <c r="L106" s="116">
        <f t="shared" si="94"/>
        <v>0</v>
      </c>
      <c r="M106" s="116">
        <f t="shared" si="94"/>
        <v>0</v>
      </c>
      <c r="N106" s="116">
        <f t="shared" si="94"/>
        <v>0</v>
      </c>
      <c r="O106" s="116">
        <f t="shared" si="94"/>
        <v>0</v>
      </c>
      <c r="P106" s="93" t="s">
        <v>24</v>
      </c>
    </row>
    <row r="107" spans="2:16" s="86" customFormat="1" ht="34.950000000000003" customHeight="1" x14ac:dyDescent="0.2">
      <c r="B107" s="148"/>
      <c r="C107" s="111" t="s">
        <v>231</v>
      </c>
      <c r="D107" s="155">
        <f>SUM(D48,D55,D62,D69,D76,D83,D90,D97,D104)</f>
        <v>0</v>
      </c>
      <c r="E107" s="155"/>
      <c r="F107" s="155"/>
      <c r="G107" s="155"/>
      <c r="H107" s="155"/>
      <c r="I107" s="155"/>
      <c r="J107" s="155"/>
      <c r="K107" s="155"/>
      <c r="L107" s="155"/>
      <c r="M107" s="155"/>
      <c r="N107" s="155"/>
      <c r="O107" s="155"/>
      <c r="P107" s="93" t="s">
        <v>24</v>
      </c>
    </row>
    <row r="108" spans="2:16" s="86" customFormat="1" ht="18" customHeight="1" x14ac:dyDescent="0.2">
      <c r="B108" s="74"/>
    </row>
    <row r="109" spans="2:16" s="86" customFormat="1" ht="18" customHeight="1" x14ac:dyDescent="0.2">
      <c r="B109" s="96" t="s">
        <v>202</v>
      </c>
    </row>
    <row r="110" spans="2:16" s="86" customFormat="1" ht="18" customHeight="1" x14ac:dyDescent="0.2">
      <c r="B110" s="148" t="s">
        <v>1</v>
      </c>
      <c r="C110" s="148"/>
      <c r="D110" s="148" t="s">
        <v>25</v>
      </c>
      <c r="E110" s="148"/>
      <c r="F110" s="148"/>
      <c r="G110" s="148"/>
      <c r="H110" s="148"/>
      <c r="I110" s="148"/>
      <c r="J110" s="148"/>
      <c r="K110" s="148"/>
      <c r="L110" s="148"/>
      <c r="M110" s="148"/>
      <c r="N110" s="148"/>
      <c r="O110" s="148"/>
      <c r="P110" s="87" t="s">
        <v>2</v>
      </c>
    </row>
    <row r="111" spans="2:16" s="86" customFormat="1" ht="18" customHeight="1" x14ac:dyDescent="0.2">
      <c r="B111" s="148" t="s">
        <v>203</v>
      </c>
      <c r="C111" s="148"/>
      <c r="D111" s="136"/>
      <c r="E111" s="137"/>
      <c r="F111" s="137"/>
      <c r="G111" s="137"/>
      <c r="H111" s="137"/>
      <c r="I111" s="137"/>
      <c r="J111" s="137"/>
      <c r="K111" s="137"/>
      <c r="L111" s="137"/>
      <c r="M111" s="137"/>
      <c r="N111" s="137"/>
      <c r="O111" s="138"/>
      <c r="P111" s="97"/>
    </row>
    <row r="112" spans="2:16" s="86" customFormat="1" ht="18" customHeight="1" x14ac:dyDescent="0.2">
      <c r="B112" s="143" t="s">
        <v>192</v>
      </c>
      <c r="C112" s="144"/>
      <c r="D112" s="145" t="str">
        <f>IF('入力欄(基本情報)'!C29="","",'入力欄(基本情報)'!C29)</f>
        <v/>
      </c>
      <c r="E112" s="146"/>
      <c r="F112" s="146"/>
      <c r="G112" s="146"/>
      <c r="H112" s="146"/>
      <c r="I112" s="146"/>
      <c r="J112" s="146"/>
      <c r="K112" s="146"/>
      <c r="L112" s="146"/>
      <c r="M112" s="146"/>
      <c r="N112" s="146"/>
      <c r="O112" s="147"/>
      <c r="P112" s="95"/>
    </row>
    <row r="113" spans="2:16" s="86" customFormat="1" ht="18" customHeight="1" x14ac:dyDescent="0.2">
      <c r="B113" s="143" t="s">
        <v>193</v>
      </c>
      <c r="C113" s="144"/>
      <c r="D113" s="145" t="str">
        <f>IF('入力欄(基本情報)'!C30="","",'入力欄(基本情報)'!C30)</f>
        <v/>
      </c>
      <c r="E113" s="146"/>
      <c r="F113" s="146"/>
      <c r="G113" s="146"/>
      <c r="H113" s="146"/>
      <c r="I113" s="146"/>
      <c r="J113" s="146"/>
      <c r="K113" s="146"/>
      <c r="L113" s="146"/>
      <c r="M113" s="146"/>
      <c r="N113" s="146"/>
      <c r="O113" s="147"/>
      <c r="P113" s="95"/>
    </row>
    <row r="114" spans="2:16" s="86" customFormat="1" ht="18" customHeight="1" x14ac:dyDescent="0.3">
      <c r="B114" s="149" t="s">
        <v>232</v>
      </c>
      <c r="C114" s="149"/>
      <c r="D114" s="106" t="s">
        <v>12</v>
      </c>
      <c r="E114" s="106" t="s">
        <v>13</v>
      </c>
      <c r="F114" s="106" t="s">
        <v>14</v>
      </c>
      <c r="G114" s="106" t="s">
        <v>15</v>
      </c>
      <c r="H114" s="106" t="s">
        <v>16</v>
      </c>
      <c r="I114" s="106" t="s">
        <v>17</v>
      </c>
      <c r="J114" s="106" t="s">
        <v>18</v>
      </c>
      <c r="K114" s="106" t="s">
        <v>19</v>
      </c>
      <c r="L114" s="106" t="s">
        <v>20</v>
      </c>
      <c r="M114" s="106" t="s">
        <v>21</v>
      </c>
      <c r="N114" s="106" t="s">
        <v>22</v>
      </c>
      <c r="O114" s="106" t="s">
        <v>23</v>
      </c>
      <c r="P114" s="88"/>
    </row>
    <row r="115" spans="2:16" s="86" customFormat="1" ht="18" customHeight="1" x14ac:dyDescent="0.2">
      <c r="B115" s="149"/>
      <c r="C115" s="149"/>
      <c r="D115" s="107"/>
      <c r="E115" s="107"/>
      <c r="F115" s="107"/>
      <c r="G115" s="107"/>
      <c r="H115" s="107"/>
      <c r="I115" s="107"/>
      <c r="J115" s="107"/>
      <c r="K115" s="107"/>
      <c r="L115" s="107"/>
      <c r="M115" s="107"/>
      <c r="N115" s="107"/>
      <c r="O115" s="107"/>
      <c r="P115" s="93" t="s">
        <v>24</v>
      </c>
    </row>
    <row r="116" spans="2:16" s="86" customFormat="1" ht="18" hidden="1" customHeight="1" x14ac:dyDescent="0.2">
      <c r="B116" s="128" t="s">
        <v>234</v>
      </c>
      <c r="C116" s="129"/>
      <c r="D116" s="118">
        <f>ROUND(D115,0)</f>
        <v>0</v>
      </c>
      <c r="E116" s="118">
        <f t="shared" ref="E116:O116" si="95">ROUND(E115,0)</f>
        <v>0</v>
      </c>
      <c r="F116" s="118">
        <f t="shared" si="95"/>
        <v>0</v>
      </c>
      <c r="G116" s="118">
        <f t="shared" si="95"/>
        <v>0</v>
      </c>
      <c r="H116" s="118">
        <f t="shared" si="95"/>
        <v>0</v>
      </c>
      <c r="I116" s="118">
        <f t="shared" si="95"/>
        <v>0</v>
      </c>
      <c r="J116" s="118">
        <f t="shared" si="95"/>
        <v>0</v>
      </c>
      <c r="K116" s="118">
        <f t="shared" si="95"/>
        <v>0</v>
      </c>
      <c r="L116" s="118">
        <f t="shared" si="95"/>
        <v>0</v>
      </c>
      <c r="M116" s="118">
        <f t="shared" si="95"/>
        <v>0</v>
      </c>
      <c r="N116" s="118">
        <f t="shared" si="95"/>
        <v>0</v>
      </c>
      <c r="O116" s="118">
        <f t="shared" si="95"/>
        <v>0</v>
      </c>
      <c r="P116" s="93"/>
    </row>
    <row r="117" spans="2:16" s="86" customFormat="1" ht="34.950000000000003" customHeight="1" x14ac:dyDescent="0.2">
      <c r="B117" s="149" t="s">
        <v>233</v>
      </c>
      <c r="C117" s="149"/>
      <c r="D117" s="150"/>
      <c r="E117" s="150"/>
      <c r="F117" s="150"/>
      <c r="G117" s="150"/>
      <c r="H117" s="150"/>
      <c r="I117" s="150"/>
      <c r="J117" s="150"/>
      <c r="K117" s="150"/>
      <c r="L117" s="150"/>
      <c r="M117" s="150"/>
      <c r="N117" s="150"/>
      <c r="O117" s="150"/>
      <c r="P117" s="93" t="s">
        <v>24</v>
      </c>
    </row>
    <row r="118" spans="2:16" s="86" customFormat="1" ht="18" hidden="1" customHeight="1" x14ac:dyDescent="0.2">
      <c r="B118" s="170" t="s">
        <v>234</v>
      </c>
      <c r="C118" s="170"/>
      <c r="D118" s="171">
        <f>ROUND(D117,0)</f>
        <v>0</v>
      </c>
      <c r="E118" s="172"/>
      <c r="F118" s="172"/>
      <c r="G118" s="172"/>
      <c r="H118" s="172"/>
      <c r="I118" s="172"/>
      <c r="J118" s="172"/>
      <c r="K118" s="172"/>
      <c r="L118" s="172"/>
      <c r="M118" s="172"/>
      <c r="N118" s="172"/>
      <c r="O118" s="172"/>
      <c r="P118" s="95"/>
    </row>
    <row r="119" spans="2:16" s="86" customFormat="1" ht="19.95" customHeight="1" x14ac:dyDescent="0.2"/>
    <row r="120" spans="2:16" s="86" customFormat="1" ht="19.95" customHeight="1" x14ac:dyDescent="0.2"/>
    <row r="121" spans="2:16" s="86" customFormat="1" ht="19.95" customHeight="1" x14ac:dyDescent="0.2"/>
  </sheetData>
  <sheetProtection algorithmName="SHA-512" hashValue="I5LlNvX7y4djT8rAIP7+cvQEFocQVF/ththULo1Lvfutln5a7AMvYsCPmoJBQtbSsel2mNByt9vppM2UHewz2w==" saltValue="JQ1bm04uesShdnjz3q93Xg==" spinCount="100000" sheet="1" objects="1" scenarios="1"/>
  <mergeCells count="106">
    <mergeCell ref="D111:O111"/>
    <mergeCell ref="B118:C118"/>
    <mergeCell ref="D118:O118"/>
    <mergeCell ref="C23:C24"/>
    <mergeCell ref="D63:O63"/>
    <mergeCell ref="D64:O64"/>
    <mergeCell ref="C65:C66"/>
    <mergeCell ref="D68:O68"/>
    <mergeCell ref="D70:O70"/>
    <mergeCell ref="D71:O71"/>
    <mergeCell ref="C72:C73"/>
    <mergeCell ref="D75:O75"/>
    <mergeCell ref="D26:O26"/>
    <mergeCell ref="D49:O49"/>
    <mergeCell ref="C28:C29"/>
    <mergeCell ref="B38:C38"/>
    <mergeCell ref="D38:O38"/>
    <mergeCell ref="D41:O41"/>
    <mergeCell ref="D43:O43"/>
    <mergeCell ref="C44:C45"/>
    <mergeCell ref="D47:O47"/>
    <mergeCell ref="C51:C52"/>
    <mergeCell ref="B34:C35"/>
    <mergeCell ref="D48:O48"/>
    <mergeCell ref="B49:B55"/>
    <mergeCell ref="D55:O55"/>
    <mergeCell ref="B56:B62"/>
    <mergeCell ref="D62:O62"/>
    <mergeCell ref="D96:O96"/>
    <mergeCell ref="D98:O98"/>
    <mergeCell ref="D84:O84"/>
    <mergeCell ref="D85:O85"/>
    <mergeCell ref="C86:C87"/>
    <mergeCell ref="D89:O89"/>
    <mergeCell ref="B1:P1"/>
    <mergeCell ref="B5:C5"/>
    <mergeCell ref="D5:O5"/>
    <mergeCell ref="B7:C7"/>
    <mergeCell ref="D7:O7"/>
    <mergeCell ref="D33:O33"/>
    <mergeCell ref="B8:C8"/>
    <mergeCell ref="D8:O8"/>
    <mergeCell ref="B9:C9"/>
    <mergeCell ref="D9:O9"/>
    <mergeCell ref="D11:O11"/>
    <mergeCell ref="B2:C2"/>
    <mergeCell ref="B10:B17"/>
    <mergeCell ref="D10:O10"/>
    <mergeCell ref="B18:B25"/>
    <mergeCell ref="D18:O18"/>
    <mergeCell ref="B26:B33"/>
    <mergeCell ref="C12:C13"/>
    <mergeCell ref="C15:C16"/>
    <mergeCell ref="D19:O19"/>
    <mergeCell ref="D27:O27"/>
    <mergeCell ref="D25:O25"/>
    <mergeCell ref="D17:O17"/>
    <mergeCell ref="C20:C21"/>
    <mergeCell ref="B117:C117"/>
    <mergeCell ref="D117:O117"/>
    <mergeCell ref="B105:B107"/>
    <mergeCell ref="C31:C32"/>
    <mergeCell ref="D42:O42"/>
    <mergeCell ref="D6:O6"/>
    <mergeCell ref="B6:C6"/>
    <mergeCell ref="D82:O82"/>
    <mergeCell ref="D91:O91"/>
    <mergeCell ref="D92:O92"/>
    <mergeCell ref="D50:O50"/>
    <mergeCell ref="D54:O54"/>
    <mergeCell ref="D56:O56"/>
    <mergeCell ref="D57:O57"/>
    <mergeCell ref="C105:C106"/>
    <mergeCell ref="D107:O107"/>
    <mergeCell ref="B36:C37"/>
    <mergeCell ref="C58:C59"/>
    <mergeCell ref="D61:O61"/>
    <mergeCell ref="C93:C94"/>
    <mergeCell ref="D77:O77"/>
    <mergeCell ref="D104:O104"/>
    <mergeCell ref="B98:B104"/>
    <mergeCell ref="B42:B48"/>
    <mergeCell ref="B116:C116"/>
    <mergeCell ref="D69:O69"/>
    <mergeCell ref="B63:B69"/>
    <mergeCell ref="D76:O76"/>
    <mergeCell ref="B70:B76"/>
    <mergeCell ref="B77:B83"/>
    <mergeCell ref="D83:O83"/>
    <mergeCell ref="B84:B90"/>
    <mergeCell ref="D90:O90"/>
    <mergeCell ref="D97:O97"/>
    <mergeCell ref="B91:B97"/>
    <mergeCell ref="D99:O99"/>
    <mergeCell ref="C100:C101"/>
    <mergeCell ref="D103:O103"/>
    <mergeCell ref="D78:O78"/>
    <mergeCell ref="C79:C80"/>
    <mergeCell ref="B112:C112"/>
    <mergeCell ref="D112:O112"/>
    <mergeCell ref="B113:C113"/>
    <mergeCell ref="D113:O113"/>
    <mergeCell ref="B110:C110"/>
    <mergeCell ref="D110:O110"/>
    <mergeCell ref="B114:C115"/>
    <mergeCell ref="B111:C111"/>
  </mergeCells>
  <phoneticPr fontId="2"/>
  <conditionalFormatting sqref="D35:O35 D37:O37">
    <cfRule type="cellIs" dxfId="35" priority="140" operator="greaterThan">
      <formula>#REF!</formula>
    </cfRule>
  </conditionalFormatting>
  <conditionalFormatting sqref="D13:O13">
    <cfRule type="cellIs" dxfId="34" priority="90" operator="greaterThan">
      <formula>$D$11</formula>
    </cfRule>
  </conditionalFormatting>
  <conditionalFormatting sqref="D11:O11">
    <cfRule type="cellIs" dxfId="33" priority="89" operator="greaterThan">
      <formula>$D$10</formula>
    </cfRule>
  </conditionalFormatting>
  <conditionalFormatting sqref="D27:O27">
    <cfRule type="cellIs" dxfId="32" priority="85" operator="greaterThan">
      <formula>$D$26</formula>
    </cfRule>
  </conditionalFormatting>
  <conditionalFormatting sqref="D29:O29">
    <cfRule type="cellIs" dxfId="31" priority="84" operator="greaterThan">
      <formula>$D$27</formula>
    </cfRule>
  </conditionalFormatting>
  <conditionalFormatting sqref="D19:O19">
    <cfRule type="cellIs" dxfId="30" priority="60" operator="greaterThan">
      <formula>$D$18</formula>
    </cfRule>
  </conditionalFormatting>
  <conditionalFormatting sqref="D21">
    <cfRule type="cellIs" dxfId="29" priority="59" operator="greaterThan">
      <formula>$D$19</formula>
    </cfRule>
  </conditionalFormatting>
  <conditionalFormatting sqref="E21">
    <cfRule type="cellIs" dxfId="28" priority="58" operator="greaterThan">
      <formula>$D$19</formula>
    </cfRule>
  </conditionalFormatting>
  <conditionalFormatting sqref="F21">
    <cfRule type="cellIs" dxfId="27" priority="57" operator="greaterThan">
      <formula>$D$19</formula>
    </cfRule>
  </conditionalFormatting>
  <conditionalFormatting sqref="G21">
    <cfRule type="cellIs" dxfId="26" priority="56" operator="greaterThan">
      <formula>$D$19</formula>
    </cfRule>
  </conditionalFormatting>
  <conditionalFormatting sqref="H21">
    <cfRule type="cellIs" dxfId="25" priority="55" operator="greaterThan">
      <formula>$D$19</formula>
    </cfRule>
  </conditionalFormatting>
  <conditionalFormatting sqref="I21">
    <cfRule type="cellIs" dxfId="24" priority="54" operator="greaterThan">
      <formula>$D$19</formula>
    </cfRule>
  </conditionalFormatting>
  <conditionalFormatting sqref="J21">
    <cfRule type="cellIs" dxfId="23" priority="53" operator="greaterThan">
      <formula>$D$19</formula>
    </cfRule>
  </conditionalFormatting>
  <conditionalFormatting sqref="K21">
    <cfRule type="cellIs" dxfId="22" priority="52" operator="greaterThan">
      <formula>$D$19</formula>
    </cfRule>
  </conditionalFormatting>
  <conditionalFormatting sqref="L21">
    <cfRule type="cellIs" dxfId="21" priority="51" operator="greaterThan">
      <formula>$D$19</formula>
    </cfRule>
  </conditionalFormatting>
  <conditionalFormatting sqref="M21">
    <cfRule type="cellIs" dxfId="20" priority="50" operator="greaterThan">
      <formula>$D$19</formula>
    </cfRule>
  </conditionalFormatting>
  <conditionalFormatting sqref="N21">
    <cfRule type="cellIs" dxfId="19" priority="49" operator="greaterThan">
      <formula>$D$19</formula>
    </cfRule>
  </conditionalFormatting>
  <conditionalFormatting sqref="O21">
    <cfRule type="cellIs" dxfId="18" priority="48" operator="greaterThan">
      <formula>$D$19</formula>
    </cfRule>
  </conditionalFormatting>
  <conditionalFormatting sqref="D117:O117">
    <cfRule type="cellIs" dxfId="17" priority="33" operator="greaterThan">
      <formula>$D$38-$D$107</formula>
    </cfRule>
  </conditionalFormatting>
  <conditionalFormatting sqref="B114:P115 B117:P117 B116 P116">
    <cfRule type="expression" dxfId="16" priority="32">
      <formula>#REF!&lt;&gt;"安定電源（純揚水除く）"</formula>
    </cfRule>
  </conditionalFormatting>
  <conditionalFormatting sqref="D115:O115">
    <cfRule type="cellIs" dxfId="15" priority="150" operator="greaterThan">
      <formula>D37-D106</formula>
    </cfRule>
  </conditionalFormatting>
  <dataValidations count="10">
    <dataValidation type="whole" operator="lessThanOrEqual" allowBlank="1" showInputMessage="1" showErrorMessage="1" error="送電可能電力以下の整数値を入力してください" sqref="D13:O13" xr:uid="{722984FA-6A45-4D8D-AB6C-D4EEDB78D86E}">
      <formula1>$D$11</formula1>
    </dataValidation>
    <dataValidation type="whole" operator="lessThanOrEqual" allowBlank="1" showInputMessage="1" showErrorMessage="1" error="送電可能電力以下の整数値を入力してください" sqref="D21:O21" xr:uid="{867382A7-83D2-4BF3-B387-127D01C63473}">
      <formula1>$D$19</formula1>
    </dataValidation>
    <dataValidation type="whole" operator="lessThanOrEqual" allowBlank="1" showInputMessage="1" showErrorMessage="1" error="送電可能電力以下の整数値を入力してください" sqref="D29:O29" xr:uid="{2DB8909B-BDB7-4AE2-BBEA-07B65833516C}">
      <formula1>$D$27</formula1>
    </dataValidation>
    <dataValidation operator="lessThanOrEqual" allowBlank="1" showInputMessage="1" showErrorMessage="1" error="設備容量以下の整数値で入力してください" sqref="D35:O35 D37:O37" xr:uid="{584A45FA-95FE-4654-A153-AA3DD3BE436E}"/>
    <dataValidation type="whole" operator="lessThanOrEqual" allowBlank="1" showInputMessage="1" showErrorMessage="1" error="設備容量以下の整数値を入力してください" sqref="D11:O11 D27:O27 D19:O19" xr:uid="{E1B7A7DF-85B8-436A-82A7-DF9FAC93A30C}">
      <formula1>D10</formula1>
    </dataValidation>
    <dataValidation type="whole" allowBlank="1" showInputMessage="1" showErrorMessage="1" error="整数値を入力してください" sqref="D10:O10 D18:O18 D96:O96 D26:O26 D103:O103 D54:O54 D61:O61 D68:O68 D75:O75 D82:O82 D89:O89 D45:O45 D47:O47 D52:O52 D59:O59 D66:O66 D73:O73 D80:O80 D87:O87 D94:O94 D101:O101" xr:uid="{09003FD4-8BE9-4B64-841A-762F97B91D48}">
      <formula1>1</formula1>
      <formula2>999999999999999</formula2>
    </dataValidation>
    <dataValidation operator="lessThanOrEqual" allowBlank="1" showInputMessage="1" showErrorMessage="1" error="送電可能電力以下の整数値を入力してください" sqref="D14:O14 D22:O22 D30:O30" xr:uid="{9553C485-A80D-4F33-9238-84EC84378341}"/>
    <dataValidation allowBlank="1" showInputMessage="1" showErrorMessage="1" error="整数値を入力してください" sqref="D104:O104 D48:O48 D53:O53 D55:O55 D60:O60 D62:O62 D67:O67 D69:O69 D74:O74 D76:O76 D81:O81 D83:O83 D88:O88 D90:O90 D95:O95 D97:O97 D102:O102 D46:O46" xr:uid="{71202083-AF52-4BEF-98C4-7F3115471F72}"/>
    <dataValidation operator="lessThanOrEqual" allowBlank="1" showInputMessage="1" showErrorMessage="1" error="差替可能な整数値を入力してください" sqref="D116:O116" xr:uid="{AA689F65-4DA2-450E-83A5-5C3A49136935}"/>
    <dataValidation type="whole" operator="lessThanOrEqual" allowBlank="1" showInputMessage="1" showErrorMessage="1" error="差替可能な整数値を入力してください" sqref="D115:O115" xr:uid="{B929352F-BFD8-4E12-993C-86D719946724}">
      <formula1>D37-D106</formula1>
    </dataValidation>
  </dataValidations>
  <pageMargins left="0.23622047244094491" right="0.23622047244094491" top="0.86614173228346458" bottom="0.74803149606299213" header="0.31496062992125984" footer="0.31496062992125984"/>
  <pageSetup paperSize="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AD101"/>
  <sheetViews>
    <sheetView topLeftCell="A7"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6" width="9" style="1"/>
    <col min="27" max="27" width="10.21875" style="1" bestFit="1" customWidth="1"/>
    <col min="28" max="28" width="10.44140625" style="1" bestFit="1" customWidth="1"/>
    <col min="29" max="16384" width="9" style="1"/>
  </cols>
  <sheetData>
    <row r="1" spans="1:13" x14ac:dyDescent="0.3">
      <c r="J1" s="10" t="s">
        <v>36</v>
      </c>
      <c r="L1" s="8"/>
      <c r="M1" s="9" t="s">
        <v>89</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'計算用(記載例太陽光)'!B4</f>
        <v>3984.801442596674</v>
      </c>
      <c r="C4" s="19">
        <f>'計算用(記載例太陽光)'!C4</f>
        <v>10414.000659727313</v>
      </c>
      <c r="D4" s="19">
        <f>'計算用(記載例太陽光)'!D4</f>
        <v>38345.222629796845</v>
      </c>
      <c r="E4" s="19">
        <f>'計算用(記載例太陽光)'!E4</f>
        <v>18498.051948051947</v>
      </c>
      <c r="F4" s="19">
        <f>'計算用(記載例太陽光)'!F4</f>
        <v>3813.3006720457151</v>
      </c>
      <c r="G4" s="19">
        <f>'計算用(記載例太陽光)'!G4</f>
        <v>17842.589820359281</v>
      </c>
      <c r="H4" s="19">
        <f>'計算用(記載例太陽光)'!H4</f>
        <v>7435.8566487317448</v>
      </c>
      <c r="I4" s="19">
        <f>'計算用(記載例太陽光)'!I4</f>
        <v>3411.3654618473897</v>
      </c>
      <c r="J4" s="19">
        <f>'計算用(記載例太陽光)'!J4</f>
        <v>10286.140122360372</v>
      </c>
    </row>
    <row r="5" spans="1:13" x14ac:dyDescent="0.3">
      <c r="A5" s="10" t="s">
        <v>13</v>
      </c>
      <c r="B5" s="19">
        <f>'計算用(記載例太陽光)'!B5</f>
        <v>3605.4866760168302</v>
      </c>
      <c r="C5" s="19">
        <f>'計算用(記載例太陽光)'!C5</f>
        <v>9703.8427649904697</v>
      </c>
      <c r="D5" s="19">
        <f>'計算用(記載例太陽光)'!D5</f>
        <v>37113.208803611735</v>
      </c>
      <c r="E5" s="19">
        <f>'計算用(記載例太陽光)'!E5</f>
        <v>18686.2012987013</v>
      </c>
      <c r="F5" s="19">
        <f>'計算用(記載例太陽光)'!F5</f>
        <v>3625.5944807742608</v>
      </c>
      <c r="G5" s="19">
        <f>'計算用(記載例太陽光)'!G5</f>
        <v>18365.052395209579</v>
      </c>
      <c r="H5" s="19">
        <f>'計算用(記載例太陽光)'!H5</f>
        <v>7487.8766333589547</v>
      </c>
      <c r="I5" s="19">
        <f>'計算用(記載例太陽光)'!I5</f>
        <v>3431.0843373493976</v>
      </c>
      <c r="J5" s="19">
        <f>'計算用(記載例太陽光)'!J5</f>
        <v>10445.297019932899</v>
      </c>
    </row>
    <row r="6" spans="1:13" x14ac:dyDescent="0.3">
      <c r="A6" s="10" t="s">
        <v>14</v>
      </c>
      <c r="B6" s="19">
        <f>'計算用(記載例太陽光)'!B6</f>
        <v>3624.4524143458225</v>
      </c>
      <c r="C6" s="19">
        <f>'計算用(記載例太陽光)'!C6</f>
        <v>10462.465474270635</v>
      </c>
      <c r="D6" s="19">
        <f>'計算用(記載例太陽光)'!D6</f>
        <v>41014.934537246052</v>
      </c>
      <c r="E6" s="19">
        <f>'計算用(記載例太陽光)'!E6</f>
        <v>20141.883116883117</v>
      </c>
      <c r="F6" s="19">
        <f>'計算用(記載例太陽光)'!F6</f>
        <v>3981.2483168675426</v>
      </c>
      <c r="G6" s="19">
        <f>'計算用(記載例太陽光)'!G6</f>
        <v>21046.369760479043</v>
      </c>
      <c r="H6" s="19">
        <f>'計算用(記載例太陽光)'!H6</f>
        <v>8218.1571867794009</v>
      </c>
      <c r="I6" s="19">
        <f>'計算用(記載例太陽光)'!I6</f>
        <v>3914.1967871485945</v>
      </c>
      <c r="J6" s="19">
        <f>'計算用(記載例太陽光)'!J6</f>
        <v>11879.711071640024</v>
      </c>
    </row>
    <row r="7" spans="1:13" x14ac:dyDescent="0.3">
      <c r="A7" s="10" t="s">
        <v>15</v>
      </c>
      <c r="B7" s="19">
        <f>'計算用(記載例太陽光)'!B7</f>
        <v>4091.9787081339714</v>
      </c>
      <c r="C7" s="19">
        <f>'計算用(記載例太陽光)'!C7</f>
        <v>12445.85006589658</v>
      </c>
      <c r="D7" s="19">
        <f>'計算用(記載例太陽光)'!D7</f>
        <v>52951.494074492097</v>
      </c>
      <c r="E7" s="19">
        <f>'計算用(記載例太陽光)'!E7</f>
        <v>24400</v>
      </c>
      <c r="F7" s="19">
        <f>'計算用(記載例太陽光)'!F7</f>
        <v>4909.8999999999996</v>
      </c>
      <c r="G7" s="19">
        <f>'計算用(記載例太陽光)'!G7</f>
        <v>26340</v>
      </c>
      <c r="H7" s="19">
        <f>'計算用(記載例太陽光)'!H7</f>
        <v>10412</v>
      </c>
      <c r="I7" s="19">
        <f>'計算用(記載例太陽光)'!I7</f>
        <v>4910</v>
      </c>
      <c r="J7" s="19">
        <f>'計算用(記載例太陽光)'!J7</f>
        <v>15216</v>
      </c>
    </row>
    <row r="8" spans="1:13" x14ac:dyDescent="0.3">
      <c r="A8" s="10" t="s">
        <v>16</v>
      </c>
      <c r="B8" s="19">
        <f>'計算用(記載例太陽光)'!B8</f>
        <v>4181</v>
      </c>
      <c r="C8" s="19">
        <f>'計算用(記載例太陽光)'!C8</f>
        <v>12721</v>
      </c>
      <c r="D8" s="19">
        <f>'計算用(記載例太陽光)'!D8</f>
        <v>52950</v>
      </c>
      <c r="E8" s="19">
        <f>'計算用(記載例太陽光)'!E8</f>
        <v>24400</v>
      </c>
      <c r="F8" s="19">
        <f>'計算用(記載例太陽光)'!F8</f>
        <v>4909.8999999999996</v>
      </c>
      <c r="G8" s="19">
        <f>'計算用(記載例太陽光)'!G8</f>
        <v>26340</v>
      </c>
      <c r="H8" s="19">
        <f>'計算用(記載例太陽光)'!H8</f>
        <v>10412</v>
      </c>
      <c r="I8" s="19">
        <f>'計算用(記載例太陽光)'!I8</f>
        <v>4910</v>
      </c>
      <c r="J8" s="19">
        <f>'計算用(記載例太陽光)'!J8</f>
        <v>15216</v>
      </c>
    </row>
    <row r="9" spans="1:13" x14ac:dyDescent="0.3">
      <c r="A9" s="10" t="s">
        <v>17</v>
      </c>
      <c r="B9" s="19">
        <f>'計算用(記載例太陽光)'!B9</f>
        <v>3931.9404306220094</v>
      </c>
      <c r="C9" s="19">
        <f>'計算用(記載例太陽光)'!C9</f>
        <v>11385.68454918986</v>
      </c>
      <c r="D9" s="19">
        <f>'計算用(記載例太陽光)'!D9</f>
        <v>45310.896726862302</v>
      </c>
      <c r="E9" s="19">
        <f>'計算用(記載例太陽光)'!E9</f>
        <v>22360.064935064936</v>
      </c>
      <c r="F9" s="19">
        <f>'計算用(記載例太陽光)'!F9</f>
        <v>4366.5399726352643</v>
      </c>
      <c r="G9" s="19">
        <f>'計算用(記載例太陽光)'!G9</f>
        <v>22732.050898203594</v>
      </c>
      <c r="H9" s="19">
        <f>'計算用(記載例太陽光)'!H9</f>
        <v>9105.4980784012296</v>
      </c>
      <c r="I9" s="19">
        <f>'計算用(記載例太陽光)'!I9</f>
        <v>4288.8554216867469</v>
      </c>
      <c r="J9" s="19">
        <f>'計算用(記載例太陽光)'!J9</f>
        <v>13117.931715018749</v>
      </c>
    </row>
    <row r="10" spans="1:13" x14ac:dyDescent="0.3">
      <c r="A10" s="10" t="s">
        <v>18</v>
      </c>
      <c r="B10" s="19">
        <f>'計算用(記載例太陽光)'!B10</f>
        <v>4354.1342416349426</v>
      </c>
      <c r="C10" s="19">
        <f>'計算用(記載例太陽光)'!C10</f>
        <v>10427.847749596833</v>
      </c>
      <c r="D10" s="19">
        <f>'計算用(記載例太陽光)'!D10</f>
        <v>37638.027370203163</v>
      </c>
      <c r="E10" s="19">
        <f>'計算用(記載例太陽光)'!E10</f>
        <v>19478.409090909092</v>
      </c>
      <c r="F10" s="19">
        <f>'計算用(記載例太陽光)'!F10</f>
        <v>3689.809756735548</v>
      </c>
      <c r="G10" s="19">
        <f>'計算用(記載例太陽光)'!G10</f>
        <v>18808.652694610777</v>
      </c>
      <c r="H10" s="19">
        <f>'計算用(記載例太陽光)'!H10</f>
        <v>7796.9953881629517</v>
      </c>
      <c r="I10" s="19">
        <f>'計算用(記載例太陽光)'!I10</f>
        <v>3539.5381526104416</v>
      </c>
      <c r="J10" s="19">
        <f>'計算用(記載例太陽光)'!J10</f>
        <v>11179.020327610026</v>
      </c>
    </row>
    <row r="11" spans="1:13" x14ac:dyDescent="0.3">
      <c r="A11" s="10" t="s">
        <v>19</v>
      </c>
      <c r="B11" s="19">
        <f>'計算用(記載例太陽光)'!B11</f>
        <v>4532.8114606291329</v>
      </c>
      <c r="C11" s="19">
        <f>'計算用(記載例太陽光)'!C11</f>
        <v>11630.56641254948</v>
      </c>
      <c r="D11" s="19">
        <f>'計算用(記載例太陽光)'!D11</f>
        <v>40007.430304740403</v>
      </c>
      <c r="E11" s="19">
        <f>'計算用(記載例太陽光)'!E11</f>
        <v>19260.551948051947</v>
      </c>
      <c r="F11" s="19">
        <f>'計算用(記載例太陽光)'!F11</f>
        <v>4070.1617758908628</v>
      </c>
      <c r="G11" s="19">
        <f>'計算用(記載例太陽光)'!G11</f>
        <v>19557.844311377245</v>
      </c>
      <c r="H11" s="19">
        <f>'計算用(記載例太陽光)'!H11</f>
        <v>8345.2059953881635</v>
      </c>
      <c r="I11" s="19">
        <f>'計算用(記載例太陽光)'!I11</f>
        <v>3647.9919678714859</v>
      </c>
      <c r="J11" s="19">
        <f>'計算用(記載例太陽光)'!J11</f>
        <v>11405.243339253997</v>
      </c>
    </row>
    <row r="12" spans="1:13" x14ac:dyDescent="0.3">
      <c r="A12" s="10" t="s">
        <v>20</v>
      </c>
      <c r="B12" s="19">
        <f>'計算用(記載例太陽光)'!B12</f>
        <v>4882.180324584252</v>
      </c>
      <c r="C12" s="19">
        <f>'計算用(記載例太陽光)'!C12</f>
        <v>12970.766896349509</v>
      </c>
      <c r="D12" s="19">
        <f>'計算用(記載例太陽光)'!D12</f>
        <v>44339.449492099324</v>
      </c>
      <c r="E12" s="19">
        <f>'計算用(記載例太陽光)'!E12</f>
        <v>21686.688311688311</v>
      </c>
      <c r="F12" s="19">
        <f>'計算用(記載例太陽光)'!F12</f>
        <v>4618.4614398680051</v>
      </c>
      <c r="G12" s="19">
        <f>'計算用(記載例太陽光)'!G12</f>
        <v>23500.958083832335</v>
      </c>
      <c r="H12" s="19">
        <f>'計算用(記載例太陽光)'!H12</f>
        <v>10072.869715603381</v>
      </c>
      <c r="I12" s="19">
        <f>'計算用(記載例太陽光)'!I12</f>
        <v>4525.4819277108436</v>
      </c>
      <c r="J12" s="19">
        <f>'計算用(記載例太陽光)'!J12</f>
        <v>14587.380303927373</v>
      </c>
    </row>
    <row r="13" spans="1:13" x14ac:dyDescent="0.3">
      <c r="A13" s="10" t="s">
        <v>21</v>
      </c>
      <c r="B13" s="19">
        <f>'計算用(記載例太陽光)'!B13</f>
        <v>4982</v>
      </c>
      <c r="C13" s="19">
        <f>'計算用(記載例太陽光)'!C13</f>
        <v>13493</v>
      </c>
      <c r="D13" s="19">
        <f>'計算用(記載例太陽光)'!D13</f>
        <v>47535.972065462753</v>
      </c>
      <c r="E13" s="19">
        <f>'計算用(記載例太陽光)'!E13</f>
        <v>22746.266233766233</v>
      </c>
      <c r="F13" s="19">
        <f>'計算用(記載例太陽光)'!F13</f>
        <v>4860.5036338759328</v>
      </c>
      <c r="G13" s="19">
        <f>'計算用(記載例太陽光)'!G13</f>
        <v>24240.291916167665</v>
      </c>
      <c r="H13" s="19">
        <f>'計算用(記載例太陽光)'!H13</f>
        <v>10313.962336664104</v>
      </c>
      <c r="I13" s="19">
        <f>'計算用(記載例太陽光)'!I13</f>
        <v>4525.4819277108436</v>
      </c>
      <c r="J13" s="19">
        <f>'計算用(記載例太陽光)'!J13</f>
        <v>14778.568778369845</v>
      </c>
    </row>
    <row r="14" spans="1:13" x14ac:dyDescent="0.3">
      <c r="A14" s="10" t="s">
        <v>22</v>
      </c>
      <c r="B14" s="19">
        <f>'計算用(記載例太陽光)'!B14</f>
        <v>4913.1244239631333</v>
      </c>
      <c r="C14" s="19">
        <f>'計算用(記載例太陽光)'!C14</f>
        <v>13345.627400674388</v>
      </c>
      <c r="D14" s="19">
        <f>'計算用(記載例太陽光)'!D14</f>
        <v>47535.673250564338</v>
      </c>
      <c r="E14" s="19">
        <f>'計算用(記載例太陽光)'!E14</f>
        <v>22746.266233766233</v>
      </c>
      <c r="F14" s="19">
        <f>'計算用(記載例太陽光)'!F14</f>
        <v>4860.5036338759328</v>
      </c>
      <c r="G14" s="19">
        <f>'計算用(記載例太陽光)'!G14</f>
        <v>24240.291916167665</v>
      </c>
      <c r="H14" s="19">
        <f>'計算用(記載例太陽光)'!H14</f>
        <v>10313.962336664104</v>
      </c>
      <c r="I14" s="19">
        <f>'計算用(記載例太陽光)'!I14</f>
        <v>4525.4819277108436</v>
      </c>
      <c r="J14" s="19">
        <f>'計算用(記載例太陽光)'!J14</f>
        <v>14778.568778369845</v>
      </c>
    </row>
    <row r="15" spans="1:13" x14ac:dyDescent="0.3">
      <c r="A15" s="10" t="s">
        <v>23</v>
      </c>
      <c r="B15" s="19">
        <f>'計算用(記載例太陽光)'!B15</f>
        <v>4533.80965738329</v>
      </c>
      <c r="C15" s="19">
        <f>'計算用(記載例太陽光)'!C15</f>
        <v>12399.079900307872</v>
      </c>
      <c r="D15" s="19">
        <f>'計算用(記載例太陽光)'!D15</f>
        <v>43155.744074492097</v>
      </c>
      <c r="E15" s="19">
        <f>'計算用(記載例太陽光)'!E15</f>
        <v>20775.64935064935</v>
      </c>
      <c r="F15" s="19">
        <f>'計算用(記載例太陽光)'!F15</f>
        <v>4499.9101611702445</v>
      </c>
      <c r="G15" s="19">
        <f>'計算用(記載例太陽光)'!G15</f>
        <v>21598.405688622755</v>
      </c>
      <c r="H15" s="19">
        <f>'計算用(記載例太陽光)'!H15</f>
        <v>9104.4976940814759</v>
      </c>
      <c r="I15" s="19">
        <f>'計算用(記載例太陽光)'!I15</f>
        <v>4042.3694779116468</v>
      </c>
      <c r="J15" s="19">
        <f>'計算用(記載例太陽光)'!J15</f>
        <v>12567.388987566608</v>
      </c>
    </row>
    <row r="16" spans="1:13" x14ac:dyDescent="0.3">
      <c r="B16" s="2"/>
      <c r="C16" s="2"/>
      <c r="D16" s="2"/>
      <c r="E16" s="2"/>
      <c r="F16" s="2"/>
      <c r="G16" s="2"/>
      <c r="H16" s="2"/>
      <c r="I16" s="2"/>
      <c r="J16" s="2"/>
      <c r="K16" s="2"/>
    </row>
    <row r="17" spans="1:14" x14ac:dyDescent="0.3">
      <c r="A17" s="1" t="s">
        <v>44</v>
      </c>
      <c r="B17" s="34">
        <f>'計算用(記載例太陽光)'!B17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'計算用(記載例太陽光)'!B19</f>
        <v>0.1953</v>
      </c>
      <c r="C19" s="35">
        <f>'計算用(記載例太陽光)'!C19</f>
        <v>0.10210000000000001</v>
      </c>
      <c r="D19" s="35">
        <f>'計算用(記載例太陽光)'!D19</f>
        <v>5.5E-2</v>
      </c>
      <c r="E19" s="35">
        <f>'計算用(記載例太陽光)'!E19</f>
        <v>7.4999999999999997E-3</v>
      </c>
      <c r="F19" s="35">
        <f>'計算用(記載例太陽光)'!F19</f>
        <v>0.22329999999999997</v>
      </c>
      <c r="G19" s="35">
        <f>'計算用(記載例太陽光)'!G19</f>
        <v>-9.1999999999999998E-3</v>
      </c>
      <c r="H19" s="35">
        <f>'計算用(記載例太陽光)'!H19</f>
        <v>-4.4000000000000003E-3</v>
      </c>
      <c r="I19" s="35">
        <f>'計算用(記載例太陽光)'!I19</f>
        <v>8.6999999999999994E-2</v>
      </c>
      <c r="J19" s="35">
        <f>'計算用(記載例太陽光)'!J19</f>
        <v>0.2225</v>
      </c>
      <c r="K19" s="1" t="str">
        <f>'計算用(記載例太陽光)'!K19</f>
        <v>←容量市場調達量(再エネなし)を正として、補正係数kWで年間kWを算出</v>
      </c>
    </row>
    <row r="21" spans="1:14" x14ac:dyDescent="0.3">
      <c r="A21" s="1" t="s">
        <v>53</v>
      </c>
      <c r="B21" s="35">
        <f>'計算用(記載例太陽光)'!B21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46</v>
      </c>
      <c r="C23" s="10"/>
      <c r="D23" s="10"/>
      <c r="E23" s="10"/>
      <c r="F23" s="10"/>
      <c r="G23" s="10"/>
      <c r="H23" s="10"/>
      <c r="I23" s="10"/>
      <c r="J23" s="10"/>
      <c r="K23" s="10"/>
      <c r="N23" s="1" t="s">
        <v>79</v>
      </c>
    </row>
    <row r="24" spans="1:14" x14ac:dyDescent="0.3">
      <c r="A24" s="10" t="s">
        <v>12</v>
      </c>
      <c r="B24" s="35">
        <f>'計算用(風力)'!B24</f>
        <v>0.24484766139372252</v>
      </c>
      <c r="C24" s="35">
        <f>'計算用(風力)'!C24</f>
        <v>0.31406094391647521</v>
      </c>
      <c r="D24" s="35">
        <f>'計算用(風力)'!D24</f>
        <v>0.33461134054357311</v>
      </c>
      <c r="E24" s="35">
        <f>'計算用(風力)'!E24</f>
        <v>0.27200958768578071</v>
      </c>
      <c r="F24" s="35">
        <f>'計算用(風力)'!F24</f>
        <v>0.18647304493735894</v>
      </c>
      <c r="G24" s="35">
        <f>'計算用(風力)'!G24</f>
        <v>0.29769872459563673</v>
      </c>
      <c r="H24" s="35">
        <f>'計算用(風力)'!H24</f>
        <v>0.25038758227293384</v>
      </c>
      <c r="I24" s="35">
        <f>'計算用(風力)'!I24</f>
        <v>0.35707707465033556</v>
      </c>
      <c r="J24" s="35">
        <f>'計算用(風力)'!J24</f>
        <v>0.17229210156002142</v>
      </c>
      <c r="N24" s="35" t="e">
        <f>HLOOKUP(#REF!,$B$2:$J$35,23,0)</f>
        <v>#REF!</v>
      </c>
    </row>
    <row r="25" spans="1:14" x14ac:dyDescent="0.3">
      <c r="A25" s="10" t="s">
        <v>13</v>
      </c>
      <c r="B25" s="35">
        <f>'計算用(風力)'!B25</f>
        <v>0.15626783111865714</v>
      </c>
      <c r="C25" s="35">
        <f>'計算用(風力)'!C25</f>
        <v>0.18976515367033014</v>
      </c>
      <c r="D25" s="35">
        <f>'計算用(風力)'!D25</f>
        <v>9.318659699789765E-2</v>
      </c>
      <c r="E25" s="35">
        <f>'計算用(風力)'!E25</f>
        <v>0.10958161406110045</v>
      </c>
      <c r="F25" s="35">
        <f>'計算用(風力)'!F25</f>
        <v>0.10578988464930048</v>
      </c>
      <c r="G25" s="35">
        <f>'計算用(風力)'!G25</f>
        <v>0.1578803552872439</v>
      </c>
      <c r="H25" s="35">
        <f>'計算用(風力)'!H25</f>
        <v>0.11728374192890437</v>
      </c>
      <c r="I25" s="35">
        <f>'計算用(風力)'!I25</f>
        <v>0.20586194602669208</v>
      </c>
      <c r="J25" s="35">
        <f>'計算用(風力)'!J25</f>
        <v>7.8733695373227497E-2</v>
      </c>
      <c r="N25" s="35" t="e">
        <f>HLOOKUP(#REF!,$B$2:$J$35,24,0)</f>
        <v>#REF!</v>
      </c>
    </row>
    <row r="26" spans="1:14" x14ac:dyDescent="0.3">
      <c r="A26" s="10" t="s">
        <v>14</v>
      </c>
      <c r="B26" s="35">
        <f>'計算用(風力)'!B26</f>
        <v>0.14654315487194955</v>
      </c>
      <c r="C26" s="35">
        <f>'計算用(風力)'!C26</f>
        <v>0.11222049686870733</v>
      </c>
      <c r="D26" s="35">
        <f>'計算用(風力)'!D26</f>
        <v>0.10942998458397098</v>
      </c>
      <c r="E26" s="35">
        <f>'計算用(風力)'!E26</f>
        <v>0.11736957248323673</v>
      </c>
      <c r="F26" s="35">
        <f>'計算用(風力)'!F26</f>
        <v>5.8896570945614714E-2</v>
      </c>
      <c r="G26" s="35">
        <f>'計算用(風力)'!G26</f>
        <v>0.18805275992744985</v>
      </c>
      <c r="H26" s="35">
        <f>'計算用(風力)'!H26</f>
        <v>0.10422773443713905</v>
      </c>
      <c r="I26" s="35">
        <f>'計算用(風力)'!I26</f>
        <v>0.19840066480801538</v>
      </c>
      <c r="J26" s="35">
        <f>'計算用(風力)'!J26</f>
        <v>0.13343441315670238</v>
      </c>
      <c r="N26" s="35" t="e">
        <f>HLOOKUP(#REF!,$B$2:$J$35,25,0)</f>
        <v>#REF!</v>
      </c>
    </row>
    <row r="27" spans="1:14" x14ac:dyDescent="0.3">
      <c r="A27" s="10" t="s">
        <v>15</v>
      </c>
      <c r="B27" s="35">
        <f>'計算用(風力)'!B27</f>
        <v>0.14654696964867839</v>
      </c>
      <c r="C27" s="35">
        <f>'計算用(風力)'!C27</f>
        <v>0.10967805962955091</v>
      </c>
      <c r="D27" s="35">
        <f>'計算用(風力)'!D27</f>
        <v>0.14056434318120001</v>
      </c>
      <c r="E27" s="35">
        <f>'計算用(風力)'!E27</f>
        <v>0.15066141125146848</v>
      </c>
      <c r="F27" s="35">
        <f>'計算用(風力)'!F27</f>
        <v>9.3383452369149661E-2</v>
      </c>
      <c r="G27" s="35">
        <f>'計算用(風力)'!G27</f>
        <v>7.8456538217004934E-2</v>
      </c>
      <c r="H27" s="35">
        <f>'計算用(風力)'!H27</f>
        <v>8.2541640117905241E-2</v>
      </c>
      <c r="I27" s="35">
        <f>'計算用(風力)'!I27</f>
        <v>9.4423505029293586E-2</v>
      </c>
      <c r="J27" s="35">
        <f>'計算用(風力)'!J27</f>
        <v>6.2735939867603369E-2</v>
      </c>
      <c r="N27" s="35" t="e">
        <f>HLOOKUP(#REF!,$B$2:$J$35,26,0)</f>
        <v>#REF!</v>
      </c>
    </row>
    <row r="28" spans="1:14" x14ac:dyDescent="0.3">
      <c r="A28" s="10" t="s">
        <v>16</v>
      </c>
      <c r="B28" s="35">
        <f>'計算用(風力)'!B28</f>
        <v>0.11080164320374156</v>
      </c>
      <c r="C28" s="35">
        <f>'計算用(風力)'!C28</f>
        <v>0.11739294377669486</v>
      </c>
      <c r="D28" s="35">
        <f>'計算用(風力)'!D28</f>
        <v>5.2285079961794143E-2</v>
      </c>
      <c r="E28" s="35">
        <f>'計算用(風力)'!E28</f>
        <v>0.12848739477801327</v>
      </c>
      <c r="F28" s="35">
        <f>'計算用(風力)'!F28</f>
        <v>8.151679913346882E-2</v>
      </c>
      <c r="G28" s="35">
        <f>'計算用(風力)'!G28</f>
        <v>0.1183306577240025</v>
      </c>
      <c r="H28" s="35">
        <f>'計算用(風力)'!H28</f>
        <v>9.180249660711752E-2</v>
      </c>
      <c r="I28" s="35">
        <f>'計算用(風力)'!I28</f>
        <v>0.14591393234384822</v>
      </c>
      <c r="J28" s="35">
        <f>'計算用(風力)'!J28</f>
        <v>7.9073314212481011E-2</v>
      </c>
      <c r="N28" s="35" t="e">
        <f>HLOOKUP(#REF!,$B$2:$J$35,27,0)</f>
        <v>#REF!</v>
      </c>
    </row>
    <row r="29" spans="1:14" x14ac:dyDescent="0.3">
      <c r="A29" s="10" t="s">
        <v>17</v>
      </c>
      <c r="B29" s="35">
        <f>'計算用(風力)'!B29</f>
        <v>0.15207991922089326</v>
      </c>
      <c r="C29" s="35">
        <f>'計算用(風力)'!C29</f>
        <v>0.16584449053640346</v>
      </c>
      <c r="D29" s="35">
        <f>'計算用(風力)'!D29</f>
        <v>0.21362386754464754</v>
      </c>
      <c r="E29" s="35">
        <f>'計算用(風力)'!E29</f>
        <v>0.10619065522328605</v>
      </c>
      <c r="F29" s="35">
        <f>'計算用(風力)'!F29</f>
        <v>9.1030213736678356E-2</v>
      </c>
      <c r="G29" s="35">
        <f>'計算用(風力)'!G29</f>
        <v>0.13540859027183286</v>
      </c>
      <c r="H29" s="35">
        <f>'計算用(風力)'!H29</f>
        <v>5.9964946411700124E-2</v>
      </c>
      <c r="I29" s="35">
        <f>'計算用(風力)'!I29</f>
        <v>0.16384897453656891</v>
      </c>
      <c r="J29" s="35">
        <f>'計算用(風力)'!J29</f>
        <v>4.4750394819868491E-2</v>
      </c>
      <c r="N29" s="35" t="e">
        <f>HLOOKUP(#REF!,$B$2:$J$35,28,0)</f>
        <v>#REF!</v>
      </c>
    </row>
    <row r="30" spans="1:14" x14ac:dyDescent="0.3">
      <c r="A30" s="10" t="s">
        <v>18</v>
      </c>
      <c r="B30" s="35">
        <f>'計算用(風力)'!B30</f>
        <v>0.19100614172356128</v>
      </c>
      <c r="C30" s="35">
        <f>'計算用(風力)'!C30</f>
        <v>0.23075819372168344</v>
      </c>
      <c r="D30" s="35">
        <f>'計算用(風力)'!D30</f>
        <v>0.2956923421675155</v>
      </c>
      <c r="E30" s="35">
        <f>'計算用(風力)'!E30</f>
        <v>0.18994292578173214</v>
      </c>
      <c r="F30" s="35">
        <f>'計算用(風力)'!F30</f>
        <v>0.14811790183130216</v>
      </c>
      <c r="G30" s="35">
        <f>'計算用(風力)'!G30</f>
        <v>0.16641939159004432</v>
      </c>
      <c r="H30" s="35">
        <f>'計算用(風力)'!H30</f>
        <v>0.136424712971844</v>
      </c>
      <c r="I30" s="35">
        <f>'計算用(風力)'!I30</f>
        <v>0.21611855057496951</v>
      </c>
      <c r="J30" s="35">
        <f>'計算用(風力)'!J30</f>
        <v>0.14472722695681689</v>
      </c>
      <c r="N30" s="35" t="e">
        <f>HLOOKUP(#REF!,$B$2:$J$35,29,0)</f>
        <v>#REF!</v>
      </c>
    </row>
    <row r="31" spans="1:14" x14ac:dyDescent="0.3">
      <c r="A31" s="10" t="s">
        <v>19</v>
      </c>
      <c r="B31" s="35">
        <f>'計算用(風力)'!B31</f>
        <v>0.25509248765295478</v>
      </c>
      <c r="C31" s="35">
        <f>'計算用(風力)'!C31</f>
        <v>0.32186966046512888</v>
      </c>
      <c r="D31" s="35">
        <f>'計算用(風力)'!D31</f>
        <v>0.20450509753872334</v>
      </c>
      <c r="E31" s="35">
        <f>'計算用(風力)'!E31</f>
        <v>0.31750342390439873</v>
      </c>
      <c r="F31" s="35">
        <f>'計算用(風力)'!F31</f>
        <v>0.27568825906085104</v>
      </c>
      <c r="G31" s="35">
        <f>'計算用(風力)'!G31</f>
        <v>0.28764701562732564</v>
      </c>
      <c r="H31" s="35">
        <f>'計算用(風力)'!H31</f>
        <v>0.19831617914220798</v>
      </c>
      <c r="I31" s="35">
        <f>'計算用(風力)'!I31</f>
        <v>0.39931118520033904</v>
      </c>
      <c r="J31" s="35">
        <f>'計算用(風力)'!J31</f>
        <v>0.19644854690996075</v>
      </c>
      <c r="N31" s="35" t="e">
        <f>HLOOKUP(#REF!,$B$2:$J$35,30,0)</f>
        <v>#REF!</v>
      </c>
    </row>
    <row r="32" spans="1:14" x14ac:dyDescent="0.3">
      <c r="A32" s="10" t="s">
        <v>20</v>
      </c>
      <c r="B32" s="35">
        <f>'計算用(風力)'!B32</f>
        <v>0.26697055214443927</v>
      </c>
      <c r="C32" s="35">
        <f>'計算用(風力)'!C32</f>
        <v>0.44028904738672453</v>
      </c>
      <c r="D32" s="35">
        <f>'計算用(風力)'!D32</f>
        <v>0.22146241546630185</v>
      </c>
      <c r="E32" s="35">
        <f>'計算用(風力)'!E32</f>
        <v>0.23267808092729994</v>
      </c>
      <c r="F32" s="35">
        <f>'計算用(風力)'!F32</f>
        <v>0.27920570802948458</v>
      </c>
      <c r="G32" s="35">
        <f>'計算用(風力)'!G32</f>
        <v>0.27422282348863564</v>
      </c>
      <c r="H32" s="35">
        <f>'計算用(風力)'!H32</f>
        <v>0.18414556986454381</v>
      </c>
      <c r="I32" s="35">
        <f>'計算用(風力)'!I32</f>
        <v>0.39101248155785689</v>
      </c>
      <c r="J32" s="35">
        <f>'計算用(風力)'!J32</f>
        <v>0.23373582234617926</v>
      </c>
      <c r="N32" s="35" t="e">
        <f>HLOOKUP(#REF!,$B$2:$J$35,31,0)</f>
        <v>#REF!</v>
      </c>
    </row>
    <row r="33" spans="1:30" x14ac:dyDescent="0.3">
      <c r="A33" s="10" t="s">
        <v>21</v>
      </c>
      <c r="B33" s="35">
        <f>'計算用(風力)'!B33</f>
        <v>0.2219346289945629</v>
      </c>
      <c r="C33" s="35">
        <f>'計算用(風力)'!C33</f>
        <v>0.50138223102970858</v>
      </c>
      <c r="D33" s="35">
        <f>'計算用(風力)'!D33</f>
        <v>0.29319868537496596</v>
      </c>
      <c r="E33" s="35">
        <f>'計算用(風力)'!E33</f>
        <v>0.34697268630578332</v>
      </c>
      <c r="F33" s="35">
        <f>'計算用(風力)'!F33</f>
        <v>0.25656923060867259</v>
      </c>
      <c r="G33" s="35">
        <f>'計算用(風力)'!G33</f>
        <v>0.35449322347782714</v>
      </c>
      <c r="H33" s="35">
        <f>'計算用(風力)'!H33</f>
        <v>0.24736489563570158</v>
      </c>
      <c r="I33" s="35">
        <f>'計算用(風力)'!I33</f>
        <v>0.46119991160274532</v>
      </c>
      <c r="J33" s="35">
        <f>'計算用(風力)'!J33</f>
        <v>0.23643557274951885</v>
      </c>
      <c r="N33" s="35" t="e">
        <f>HLOOKUP(#REF!,$B$2:$J$35,32,0)</f>
        <v>#REF!</v>
      </c>
    </row>
    <row r="34" spans="1:30" x14ac:dyDescent="0.3">
      <c r="A34" s="10" t="s">
        <v>22</v>
      </c>
      <c r="B34" s="35">
        <f>'計算用(風力)'!B34</f>
        <v>0.26297079075631996</v>
      </c>
      <c r="C34" s="35">
        <f>'計算用(風力)'!C34</f>
        <v>0.52364409861572947</v>
      </c>
      <c r="D34" s="35">
        <f>'計算用(風力)'!D34</f>
        <v>0.25728229787566803</v>
      </c>
      <c r="E34" s="35">
        <f>'計算用(風力)'!E34</f>
        <v>0.40873158559759415</v>
      </c>
      <c r="F34" s="35">
        <f>'計算用(風力)'!F34</f>
        <v>0.26764787963965092</v>
      </c>
      <c r="G34" s="35">
        <f>'計算用(風力)'!G34</f>
        <v>0.3679753745018296</v>
      </c>
      <c r="H34" s="35">
        <f>'計算用(風力)'!H34</f>
        <v>0.29392159362595272</v>
      </c>
      <c r="I34" s="35">
        <f>'計算用(風力)'!I34</f>
        <v>0.47169589450363741</v>
      </c>
      <c r="J34" s="35">
        <f>'計算用(風力)'!J34</f>
        <v>0.28153121860420671</v>
      </c>
      <c r="N34" s="35" t="e">
        <f>HLOOKUP(#REF!,$B$2:$J$35,33,0)</f>
        <v>#REF!</v>
      </c>
      <c r="Q34" s="1" t="s">
        <v>93</v>
      </c>
    </row>
    <row r="35" spans="1:30" x14ac:dyDescent="0.3">
      <c r="A35" s="10" t="s">
        <v>23</v>
      </c>
      <c r="B35" s="35">
        <f>'計算用(風力)'!B35</f>
        <v>0.22377727720436297</v>
      </c>
      <c r="C35" s="35">
        <f>'計算用(風力)'!C35</f>
        <v>0.39002080317081644</v>
      </c>
      <c r="D35" s="35">
        <f>'計算用(風力)'!D35</f>
        <v>0.34248214272171801</v>
      </c>
      <c r="E35" s="35">
        <f>'計算用(風力)'!E35</f>
        <v>0.48052639051894469</v>
      </c>
      <c r="F35" s="35">
        <f>'計算用(風力)'!F35</f>
        <v>0.26637374127646968</v>
      </c>
      <c r="G35" s="35">
        <f>'計算用(風力)'!G35</f>
        <v>0.35116332027066977</v>
      </c>
      <c r="H35" s="35">
        <f>'計算用(風力)'!H35</f>
        <v>0.27560504940954245</v>
      </c>
      <c r="I35" s="35">
        <f>'計算用(風力)'!I35</f>
        <v>0.49563545414036492</v>
      </c>
      <c r="J35" s="35">
        <f>'計算用(風力)'!J35</f>
        <v>0.27821928594959955</v>
      </c>
      <c r="N35" s="35" t="e">
        <f>HLOOKUP(#REF!,$B$2:$J$35,34,0)</f>
        <v>#REF!</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t="e">
        <f>IF(#REF!=B$2,B24*#REF!/1000,0)</f>
        <v>#REF!</v>
      </c>
      <c r="C38" s="41" t="e">
        <f>IF(#REF!=C$2,C24*#REF!/1000,0)</f>
        <v>#REF!</v>
      </c>
      <c r="D38" s="41" t="e">
        <f>IF(#REF!=D$2,D24*#REF!/1000,0)</f>
        <v>#REF!</v>
      </c>
      <c r="E38" s="41" t="e">
        <f>IF(#REF!=E$2,E24*#REF!/1000,0)</f>
        <v>#REF!</v>
      </c>
      <c r="F38" s="41" t="e">
        <f>IF(#REF!=F$2,F24*#REF!/1000,0)</f>
        <v>#REF!</v>
      </c>
      <c r="G38" s="41" t="e">
        <f>IF(#REF!=G$2,G24*#REF!/1000,0)</f>
        <v>#REF!</v>
      </c>
      <c r="H38" s="41" t="e">
        <f>IF(#REF!=H$2,H24*#REF!/1000,0)</f>
        <v>#REF!</v>
      </c>
      <c r="I38" s="41" t="e">
        <f>IF(#REF!=I$2,I24*#REF!/1000,0)</f>
        <v>#REF!</v>
      </c>
      <c r="J38" s="42" t="e">
        <f>IF(#REF!=J$2,J24*#REF!/1000,0)</f>
        <v>#REF!</v>
      </c>
      <c r="K38" s="43" t="e">
        <f>SUM(B38:J38)</f>
        <v>#REF!</v>
      </c>
      <c r="L38" s="44" t="e">
        <f>MIN($K$38:$K$49)</f>
        <v>#REF!</v>
      </c>
      <c r="N38" s="39" t="e">
        <f t="shared" ref="N38:N49" si="1">K38*1000</f>
        <v>#REF!</v>
      </c>
      <c r="Q38" s="10" t="s">
        <v>12</v>
      </c>
      <c r="R38" s="41" t="e">
        <f>IF(#REF!=B$2,B24*#REF!/1000,0)</f>
        <v>#REF!</v>
      </c>
      <c r="S38" s="41" t="e">
        <f>IF(#REF!=C$2,C24*#REF!/1000,0)</f>
        <v>#REF!</v>
      </c>
      <c r="T38" s="41" t="e">
        <f>IF(#REF!=D$2,D24*#REF!/1000,0)</f>
        <v>#REF!</v>
      </c>
      <c r="U38" s="41" t="e">
        <f>IF(#REF!=E$2,E24*#REF!/1000,0)</f>
        <v>#REF!</v>
      </c>
      <c r="V38" s="41" t="e">
        <f>IF(#REF!=F$2,F24*#REF!/1000,0)</f>
        <v>#REF!</v>
      </c>
      <c r="W38" s="41" t="e">
        <f>IF(#REF!=G$2,G24*#REF!/1000,0)</f>
        <v>#REF!</v>
      </c>
      <c r="X38" s="41" t="e">
        <f>IF(#REF!=H$2,H24*#REF!/1000,0)</f>
        <v>#REF!</v>
      </c>
      <c r="Y38" s="41" t="e">
        <f>IF(#REF!=I$2,I24*#REF!/1000,0)</f>
        <v>#REF!</v>
      </c>
      <c r="Z38" s="42" t="e">
        <f>IF(#REF!=J$2,J24*#REF!/1000,0)</f>
        <v>#REF!</v>
      </c>
      <c r="AA38" s="43" t="e">
        <f>SUM(R38:Z38)</f>
        <v>#REF!</v>
      </c>
      <c r="AB38" s="44" t="e">
        <f>MIN($AA$38:$AA$49)</f>
        <v>#REF!</v>
      </c>
      <c r="AD38" s="39" t="e">
        <f>AA38*1000</f>
        <v>#REF!</v>
      </c>
    </row>
    <row r="39" spans="1:30" x14ac:dyDescent="0.3">
      <c r="A39" s="10" t="s">
        <v>13</v>
      </c>
      <c r="B39" s="41" t="e">
        <f>IF(#REF!=B$2,B25*#REF!/1000,0)</f>
        <v>#REF!</v>
      </c>
      <c r="C39" s="41" t="e">
        <f>IF(#REF!=C$2,C25*#REF!/1000,0)</f>
        <v>#REF!</v>
      </c>
      <c r="D39" s="41" t="e">
        <f>IF(#REF!=D$2,D25*#REF!/1000,0)</f>
        <v>#REF!</v>
      </c>
      <c r="E39" s="41" t="e">
        <f>IF(#REF!=E$2,E25*#REF!/1000,0)</f>
        <v>#REF!</v>
      </c>
      <c r="F39" s="41" t="e">
        <f>IF(#REF!=F$2,F25*#REF!/1000,0)</f>
        <v>#REF!</v>
      </c>
      <c r="G39" s="41" t="e">
        <f>IF(#REF!=G$2,G25*#REF!/1000,0)</f>
        <v>#REF!</v>
      </c>
      <c r="H39" s="41" t="e">
        <f>IF(#REF!=H$2,H25*#REF!/1000,0)</f>
        <v>#REF!</v>
      </c>
      <c r="I39" s="41" t="e">
        <f>IF(#REF!=I$2,I25*#REF!/1000,0)</f>
        <v>#REF!</v>
      </c>
      <c r="J39" s="42" t="e">
        <f>IF(#REF!=J$2,J25*#REF!/1000,0)</f>
        <v>#REF!</v>
      </c>
      <c r="K39" s="43" t="e">
        <f t="shared" ref="K39:K49" si="2">SUM(B39:J39)</f>
        <v>#REF!</v>
      </c>
      <c r="L39" s="44" t="e">
        <f t="shared" ref="L39:L49" si="3">MIN($K$38:$K$49)</f>
        <v>#REF!</v>
      </c>
      <c r="N39" s="39" t="e">
        <f t="shared" si="1"/>
        <v>#REF!</v>
      </c>
      <c r="Q39" s="10" t="s">
        <v>13</v>
      </c>
      <c r="R39" s="41" t="e">
        <f>IF(#REF!=B$2,B25*#REF!/1000,0)</f>
        <v>#REF!</v>
      </c>
      <c r="S39" s="41" t="e">
        <f>IF(#REF!=C$2,C25*#REF!/1000,0)</f>
        <v>#REF!</v>
      </c>
      <c r="T39" s="41" t="e">
        <f>IF(#REF!=D$2,D25*#REF!/1000,0)</f>
        <v>#REF!</v>
      </c>
      <c r="U39" s="41" t="e">
        <f>IF(#REF!=E$2,E25*#REF!/1000,0)</f>
        <v>#REF!</v>
      </c>
      <c r="V39" s="41" t="e">
        <f>IF(#REF!=F$2,F25*#REF!/1000,0)</f>
        <v>#REF!</v>
      </c>
      <c r="W39" s="41" t="e">
        <f>IF(#REF!=G$2,G25*#REF!/1000,0)</f>
        <v>#REF!</v>
      </c>
      <c r="X39" s="41" t="e">
        <f>IF(#REF!=H$2,H25*#REF!/1000,0)</f>
        <v>#REF!</v>
      </c>
      <c r="Y39" s="41" t="e">
        <f>IF(#REF!=I$2,I25*#REF!/1000,0)</f>
        <v>#REF!</v>
      </c>
      <c r="Z39" s="42" t="e">
        <f>IF(#REF!=J$2,J25*#REF!/1000,0)</f>
        <v>#REF!</v>
      </c>
      <c r="AA39" s="43" t="e">
        <f t="shared" ref="AA39:AA48" si="4">SUM(R39:Z39)</f>
        <v>#REF!</v>
      </c>
      <c r="AB39" s="44" t="e">
        <f t="shared" ref="AB39:AB49" si="5">MIN($AA$38:$AA$49)</f>
        <v>#REF!</v>
      </c>
      <c r="AD39" s="39" t="e">
        <f>AA39*1000</f>
        <v>#REF!</v>
      </c>
    </row>
    <row r="40" spans="1:30" x14ac:dyDescent="0.3">
      <c r="A40" s="10" t="s">
        <v>14</v>
      </c>
      <c r="B40" s="41" t="e">
        <f>IF(#REF!=B$2,B26*#REF!/1000,0)</f>
        <v>#REF!</v>
      </c>
      <c r="C40" s="41" t="e">
        <f>IF(#REF!=C$2,C26*#REF!/1000,0)</f>
        <v>#REF!</v>
      </c>
      <c r="D40" s="41" t="e">
        <f>IF(#REF!=D$2,D26*#REF!/1000,0)</f>
        <v>#REF!</v>
      </c>
      <c r="E40" s="41" t="e">
        <f>IF(#REF!=E$2,E26*#REF!/1000,0)</f>
        <v>#REF!</v>
      </c>
      <c r="F40" s="41" t="e">
        <f>IF(#REF!=F$2,F26*#REF!/1000,0)</f>
        <v>#REF!</v>
      </c>
      <c r="G40" s="41" t="e">
        <f>IF(#REF!=G$2,G26*#REF!/1000,0)</f>
        <v>#REF!</v>
      </c>
      <c r="H40" s="41" t="e">
        <f>IF(#REF!=H$2,H26*#REF!/1000,0)</f>
        <v>#REF!</v>
      </c>
      <c r="I40" s="41" t="e">
        <f>IF(#REF!=I$2,I26*#REF!/1000,0)</f>
        <v>#REF!</v>
      </c>
      <c r="J40" s="42" t="e">
        <f>IF(#REF!=J$2,J26*#REF!/1000,0)</f>
        <v>#REF!</v>
      </c>
      <c r="K40" s="43" t="e">
        <f t="shared" si="2"/>
        <v>#REF!</v>
      </c>
      <c r="L40" s="44" t="e">
        <f t="shared" si="3"/>
        <v>#REF!</v>
      </c>
      <c r="N40" s="39" t="e">
        <f t="shared" si="1"/>
        <v>#REF!</v>
      </c>
      <c r="Q40" s="10" t="s">
        <v>14</v>
      </c>
      <c r="R40" s="41" t="e">
        <f>IF(#REF!=B$2,B26*#REF!/1000,0)</f>
        <v>#REF!</v>
      </c>
      <c r="S40" s="41" t="e">
        <f>IF(#REF!=C$2,C26*#REF!/1000,0)</f>
        <v>#REF!</v>
      </c>
      <c r="T40" s="41" t="e">
        <f>IF(#REF!=D$2,D26*#REF!/1000,0)</f>
        <v>#REF!</v>
      </c>
      <c r="U40" s="41" t="e">
        <f>IF(#REF!=E$2,E26*#REF!/1000,0)</f>
        <v>#REF!</v>
      </c>
      <c r="V40" s="41" t="e">
        <f>IF(#REF!=F$2,F26*#REF!/1000,0)</f>
        <v>#REF!</v>
      </c>
      <c r="W40" s="41" t="e">
        <f>IF(#REF!=G$2,G26*#REF!/1000,0)</f>
        <v>#REF!</v>
      </c>
      <c r="X40" s="41" t="e">
        <f>IF(#REF!=H$2,H26*#REF!/1000,0)</f>
        <v>#REF!</v>
      </c>
      <c r="Y40" s="41" t="e">
        <f>IF(#REF!=I$2,I26*#REF!/1000,0)</f>
        <v>#REF!</v>
      </c>
      <c r="Z40" s="42" t="e">
        <f>IF(#REF!=J$2,J26*#REF!/1000,0)</f>
        <v>#REF!</v>
      </c>
      <c r="AA40" s="43" t="e">
        <f t="shared" si="4"/>
        <v>#REF!</v>
      </c>
      <c r="AB40" s="44" t="e">
        <f t="shared" si="5"/>
        <v>#REF!</v>
      </c>
      <c r="AD40" s="39" t="e">
        <f t="shared" ref="AD40:AD49" si="6">AA40*1000</f>
        <v>#REF!</v>
      </c>
    </row>
    <row r="41" spans="1:30" x14ac:dyDescent="0.3">
      <c r="A41" s="10" t="s">
        <v>15</v>
      </c>
      <c r="B41" s="41" t="e">
        <f>IF(#REF!=B$2,B27*#REF!/1000,0)</f>
        <v>#REF!</v>
      </c>
      <c r="C41" s="41" t="e">
        <f>IF(#REF!=C$2,C27*#REF!/1000,0)</f>
        <v>#REF!</v>
      </c>
      <c r="D41" s="41" t="e">
        <f>IF(#REF!=D$2,D27*#REF!/1000,0)</f>
        <v>#REF!</v>
      </c>
      <c r="E41" s="41" t="e">
        <f>IF(#REF!=E$2,E27*#REF!/1000,0)</f>
        <v>#REF!</v>
      </c>
      <c r="F41" s="41" t="e">
        <f>IF(#REF!=F$2,F27*#REF!/1000,0)</f>
        <v>#REF!</v>
      </c>
      <c r="G41" s="41" t="e">
        <f>IF(#REF!=G$2,G27*#REF!/1000,0)</f>
        <v>#REF!</v>
      </c>
      <c r="H41" s="41" t="e">
        <f>IF(#REF!=H$2,H27*#REF!/1000,0)</f>
        <v>#REF!</v>
      </c>
      <c r="I41" s="41" t="e">
        <f>IF(#REF!=I$2,I27*#REF!/1000,0)</f>
        <v>#REF!</v>
      </c>
      <c r="J41" s="42" t="e">
        <f>IF(#REF!=J$2,J27*#REF!/1000,0)</f>
        <v>#REF!</v>
      </c>
      <c r="K41" s="43" t="e">
        <f t="shared" si="2"/>
        <v>#REF!</v>
      </c>
      <c r="L41" s="44" t="e">
        <f t="shared" si="3"/>
        <v>#REF!</v>
      </c>
      <c r="N41" s="39" t="e">
        <f t="shared" si="1"/>
        <v>#REF!</v>
      </c>
      <c r="Q41" s="10" t="s">
        <v>15</v>
      </c>
      <c r="R41" s="41" t="e">
        <f>IF(#REF!=B$2,B27*#REF!/1000,0)</f>
        <v>#REF!</v>
      </c>
      <c r="S41" s="41" t="e">
        <f>IF(#REF!=C$2,C27*#REF!/1000,0)</f>
        <v>#REF!</v>
      </c>
      <c r="T41" s="41" t="e">
        <f>IF(#REF!=D$2,D27*#REF!/1000,0)</f>
        <v>#REF!</v>
      </c>
      <c r="U41" s="41" t="e">
        <f>IF(#REF!=E$2,E27*#REF!/1000,0)</f>
        <v>#REF!</v>
      </c>
      <c r="V41" s="41" t="e">
        <f>IF(#REF!=F$2,F27*#REF!/1000,0)</f>
        <v>#REF!</v>
      </c>
      <c r="W41" s="41" t="e">
        <f>IF(#REF!=G$2,G27*#REF!/1000,0)</f>
        <v>#REF!</v>
      </c>
      <c r="X41" s="41" t="e">
        <f>IF(#REF!=H$2,H27*#REF!/1000,0)</f>
        <v>#REF!</v>
      </c>
      <c r="Y41" s="41" t="e">
        <f>IF(#REF!=I$2,I27*#REF!/1000,0)</f>
        <v>#REF!</v>
      </c>
      <c r="Z41" s="42" t="e">
        <f>IF(#REF!=J$2,J27*#REF!/1000,0)</f>
        <v>#REF!</v>
      </c>
      <c r="AA41" s="43" t="e">
        <f t="shared" si="4"/>
        <v>#REF!</v>
      </c>
      <c r="AB41" s="44" t="e">
        <f t="shared" si="5"/>
        <v>#REF!</v>
      </c>
      <c r="AD41" s="39" t="e">
        <f t="shared" si="6"/>
        <v>#REF!</v>
      </c>
    </row>
    <row r="42" spans="1:30" x14ac:dyDescent="0.3">
      <c r="A42" s="10" t="s">
        <v>16</v>
      </c>
      <c r="B42" s="41" t="e">
        <f>IF(#REF!=B$2,B28*#REF!/1000,0)</f>
        <v>#REF!</v>
      </c>
      <c r="C42" s="41" t="e">
        <f>IF(#REF!=C$2,C28*#REF!/1000,0)</f>
        <v>#REF!</v>
      </c>
      <c r="D42" s="41" t="e">
        <f>IF(#REF!=D$2,D28*#REF!/1000,0)</f>
        <v>#REF!</v>
      </c>
      <c r="E42" s="41" t="e">
        <f>IF(#REF!=E$2,E28*#REF!/1000,0)</f>
        <v>#REF!</v>
      </c>
      <c r="F42" s="41" t="e">
        <f>IF(#REF!=F$2,F28*#REF!/1000,0)</f>
        <v>#REF!</v>
      </c>
      <c r="G42" s="41" t="e">
        <f>IF(#REF!=G$2,G28*#REF!/1000,0)</f>
        <v>#REF!</v>
      </c>
      <c r="H42" s="41" t="e">
        <f>IF(#REF!=H$2,H28*#REF!/1000,0)</f>
        <v>#REF!</v>
      </c>
      <c r="I42" s="41" t="e">
        <f>IF(#REF!=I$2,I28*#REF!/1000,0)</f>
        <v>#REF!</v>
      </c>
      <c r="J42" s="42" t="e">
        <f>IF(#REF!=J$2,J28*#REF!/1000,0)</f>
        <v>#REF!</v>
      </c>
      <c r="K42" s="43" t="e">
        <f t="shared" si="2"/>
        <v>#REF!</v>
      </c>
      <c r="L42" s="44" t="e">
        <f t="shared" si="3"/>
        <v>#REF!</v>
      </c>
      <c r="N42" s="39" t="e">
        <f t="shared" si="1"/>
        <v>#REF!</v>
      </c>
      <c r="Q42" s="10" t="s">
        <v>16</v>
      </c>
      <c r="R42" s="41" t="e">
        <f>IF(#REF!=B$2,B28*#REF!/1000,0)</f>
        <v>#REF!</v>
      </c>
      <c r="S42" s="41" t="e">
        <f>IF(#REF!=C$2,C28*#REF!/1000,0)</f>
        <v>#REF!</v>
      </c>
      <c r="T42" s="41" t="e">
        <f>IF(#REF!=D$2,D28*#REF!/1000,0)</f>
        <v>#REF!</v>
      </c>
      <c r="U42" s="41" t="e">
        <f>IF(#REF!=E$2,E28*#REF!/1000,0)</f>
        <v>#REF!</v>
      </c>
      <c r="V42" s="41" t="e">
        <f>IF(#REF!=F$2,F28*#REF!/1000,0)</f>
        <v>#REF!</v>
      </c>
      <c r="W42" s="41" t="e">
        <f>IF(#REF!=G$2,G28*#REF!/1000,0)</f>
        <v>#REF!</v>
      </c>
      <c r="X42" s="41" t="e">
        <f>IF(#REF!=H$2,H28*#REF!/1000,0)</f>
        <v>#REF!</v>
      </c>
      <c r="Y42" s="41" t="e">
        <f>IF(#REF!=I$2,I28*#REF!/1000,0)</f>
        <v>#REF!</v>
      </c>
      <c r="Z42" s="42" t="e">
        <f>IF(#REF!=J$2,J28*#REF!/1000,0)</f>
        <v>#REF!</v>
      </c>
      <c r="AA42" s="43" t="e">
        <f t="shared" si="4"/>
        <v>#REF!</v>
      </c>
      <c r="AB42" s="44" t="e">
        <f t="shared" si="5"/>
        <v>#REF!</v>
      </c>
      <c r="AD42" s="39" t="e">
        <f t="shared" si="6"/>
        <v>#REF!</v>
      </c>
    </row>
    <row r="43" spans="1:30" x14ac:dyDescent="0.3">
      <c r="A43" s="10" t="s">
        <v>17</v>
      </c>
      <c r="B43" s="41" t="e">
        <f>IF(#REF!=B$2,B29*#REF!/1000,0)</f>
        <v>#REF!</v>
      </c>
      <c r="C43" s="41" t="e">
        <f>IF(#REF!=C$2,C29*#REF!/1000,0)</f>
        <v>#REF!</v>
      </c>
      <c r="D43" s="41" t="e">
        <f>IF(#REF!=D$2,D29*#REF!/1000,0)</f>
        <v>#REF!</v>
      </c>
      <c r="E43" s="41" t="e">
        <f>IF(#REF!=E$2,E29*#REF!/1000,0)</f>
        <v>#REF!</v>
      </c>
      <c r="F43" s="41" t="e">
        <f>IF(#REF!=F$2,F29*#REF!/1000,0)</f>
        <v>#REF!</v>
      </c>
      <c r="G43" s="41" t="e">
        <f>IF(#REF!=G$2,G29*#REF!/1000,0)</f>
        <v>#REF!</v>
      </c>
      <c r="H43" s="41" t="e">
        <f>IF(#REF!=H$2,H29*#REF!/1000,0)</f>
        <v>#REF!</v>
      </c>
      <c r="I43" s="41" t="e">
        <f>IF(#REF!=I$2,I29*#REF!/1000,0)</f>
        <v>#REF!</v>
      </c>
      <c r="J43" s="42" t="e">
        <f>IF(#REF!=J$2,J29*#REF!/1000,0)</f>
        <v>#REF!</v>
      </c>
      <c r="K43" s="43" t="e">
        <f t="shared" si="2"/>
        <v>#REF!</v>
      </c>
      <c r="L43" s="44" t="e">
        <f t="shared" si="3"/>
        <v>#REF!</v>
      </c>
      <c r="N43" s="39" t="e">
        <f t="shared" si="1"/>
        <v>#REF!</v>
      </c>
      <c r="Q43" s="10" t="s">
        <v>17</v>
      </c>
      <c r="R43" s="41" t="e">
        <f>IF(#REF!=B$2,B29*#REF!/1000,0)</f>
        <v>#REF!</v>
      </c>
      <c r="S43" s="41" t="e">
        <f>IF(#REF!=C$2,C29*#REF!/1000,0)</f>
        <v>#REF!</v>
      </c>
      <c r="T43" s="41" t="e">
        <f>IF(#REF!=D$2,D29*#REF!/1000,0)</f>
        <v>#REF!</v>
      </c>
      <c r="U43" s="41" t="e">
        <f>IF(#REF!=E$2,E29*#REF!/1000,0)</f>
        <v>#REF!</v>
      </c>
      <c r="V43" s="41" t="e">
        <f>IF(#REF!=F$2,F29*#REF!/1000,0)</f>
        <v>#REF!</v>
      </c>
      <c r="W43" s="41" t="e">
        <f>IF(#REF!=G$2,G29*#REF!/1000,0)</f>
        <v>#REF!</v>
      </c>
      <c r="X43" s="41" t="e">
        <f>IF(#REF!=H$2,H29*#REF!/1000,0)</f>
        <v>#REF!</v>
      </c>
      <c r="Y43" s="41" t="e">
        <f>IF(#REF!=I$2,I29*#REF!/1000,0)</f>
        <v>#REF!</v>
      </c>
      <c r="Z43" s="42" t="e">
        <f>IF(#REF!=J$2,J29*#REF!/1000,0)</f>
        <v>#REF!</v>
      </c>
      <c r="AA43" s="43" t="e">
        <f t="shared" si="4"/>
        <v>#REF!</v>
      </c>
      <c r="AB43" s="44" t="e">
        <f t="shared" si="5"/>
        <v>#REF!</v>
      </c>
      <c r="AD43" s="39" t="e">
        <f t="shared" si="6"/>
        <v>#REF!</v>
      </c>
    </row>
    <row r="44" spans="1:30" x14ac:dyDescent="0.3">
      <c r="A44" s="10" t="s">
        <v>18</v>
      </c>
      <c r="B44" s="41" t="e">
        <f>IF(#REF!=B$2,B30*#REF!/1000,0)</f>
        <v>#REF!</v>
      </c>
      <c r="C44" s="41" t="e">
        <f>IF(#REF!=C$2,C30*#REF!/1000,0)</f>
        <v>#REF!</v>
      </c>
      <c r="D44" s="41" t="e">
        <f>IF(#REF!=D$2,D30*#REF!/1000,0)</f>
        <v>#REF!</v>
      </c>
      <c r="E44" s="41" t="e">
        <f>IF(#REF!=E$2,E30*#REF!/1000,0)</f>
        <v>#REF!</v>
      </c>
      <c r="F44" s="41" t="e">
        <f>IF(#REF!=F$2,F30*#REF!/1000,0)</f>
        <v>#REF!</v>
      </c>
      <c r="G44" s="41" t="e">
        <f>IF(#REF!=G$2,G30*#REF!/1000,0)</f>
        <v>#REF!</v>
      </c>
      <c r="H44" s="41" t="e">
        <f>IF(#REF!=H$2,H30*#REF!/1000,0)</f>
        <v>#REF!</v>
      </c>
      <c r="I44" s="41" t="e">
        <f>IF(#REF!=I$2,I30*#REF!/1000,0)</f>
        <v>#REF!</v>
      </c>
      <c r="J44" s="42" t="e">
        <f>IF(#REF!=J$2,J30*#REF!/1000,0)</f>
        <v>#REF!</v>
      </c>
      <c r="K44" s="43" t="e">
        <f t="shared" si="2"/>
        <v>#REF!</v>
      </c>
      <c r="L44" s="44" t="e">
        <f t="shared" si="3"/>
        <v>#REF!</v>
      </c>
      <c r="N44" s="39" t="e">
        <f t="shared" si="1"/>
        <v>#REF!</v>
      </c>
      <c r="Q44" s="10" t="s">
        <v>18</v>
      </c>
      <c r="R44" s="41" t="e">
        <f>IF(#REF!=B$2,B30*#REF!/1000,0)</f>
        <v>#REF!</v>
      </c>
      <c r="S44" s="41" t="e">
        <f>IF(#REF!=C$2,C30*#REF!/1000,0)</f>
        <v>#REF!</v>
      </c>
      <c r="T44" s="41" t="e">
        <f>IF(#REF!=D$2,D30*#REF!/1000,0)</f>
        <v>#REF!</v>
      </c>
      <c r="U44" s="41" t="e">
        <f>IF(#REF!=E$2,E30*#REF!/1000,0)</f>
        <v>#REF!</v>
      </c>
      <c r="V44" s="41" t="e">
        <f>IF(#REF!=F$2,F30*#REF!/1000,0)</f>
        <v>#REF!</v>
      </c>
      <c r="W44" s="41" t="e">
        <f>IF(#REF!=G$2,G30*#REF!/1000,0)</f>
        <v>#REF!</v>
      </c>
      <c r="X44" s="41" t="e">
        <f>IF(#REF!=H$2,H30*#REF!/1000,0)</f>
        <v>#REF!</v>
      </c>
      <c r="Y44" s="41" t="e">
        <f>IF(#REF!=I$2,I30*#REF!/1000,0)</f>
        <v>#REF!</v>
      </c>
      <c r="Z44" s="42" t="e">
        <f>IF(#REF!=J$2,J30*#REF!/1000,0)</f>
        <v>#REF!</v>
      </c>
      <c r="AA44" s="43" t="e">
        <f t="shared" si="4"/>
        <v>#REF!</v>
      </c>
      <c r="AB44" s="44" t="e">
        <f t="shared" si="5"/>
        <v>#REF!</v>
      </c>
      <c r="AD44" s="39" t="e">
        <f>AA44*1000</f>
        <v>#REF!</v>
      </c>
    </row>
    <row r="45" spans="1:30" x14ac:dyDescent="0.3">
      <c r="A45" s="10" t="s">
        <v>19</v>
      </c>
      <c r="B45" s="41" t="e">
        <f>IF(#REF!=B$2,B31*#REF!/1000,0)</f>
        <v>#REF!</v>
      </c>
      <c r="C45" s="41" t="e">
        <f>IF(#REF!=C$2,C31*#REF!/1000,0)</f>
        <v>#REF!</v>
      </c>
      <c r="D45" s="41" t="e">
        <f>IF(#REF!=D$2,D31*#REF!/1000,0)</f>
        <v>#REF!</v>
      </c>
      <c r="E45" s="41" t="e">
        <f>IF(#REF!=E$2,E31*#REF!/1000,0)</f>
        <v>#REF!</v>
      </c>
      <c r="F45" s="41" t="e">
        <f>IF(#REF!=F$2,F31*#REF!/1000,0)</f>
        <v>#REF!</v>
      </c>
      <c r="G45" s="41" t="e">
        <f>IF(#REF!=G$2,G31*#REF!/1000,0)</f>
        <v>#REF!</v>
      </c>
      <c r="H45" s="41" t="e">
        <f>IF(#REF!=H$2,H31*#REF!/1000,0)</f>
        <v>#REF!</v>
      </c>
      <c r="I45" s="41" t="e">
        <f>IF(#REF!=I$2,I31*#REF!/1000,0)</f>
        <v>#REF!</v>
      </c>
      <c r="J45" s="42" t="e">
        <f>IF(#REF!=J$2,J31*#REF!/1000,0)</f>
        <v>#REF!</v>
      </c>
      <c r="K45" s="43" t="e">
        <f t="shared" si="2"/>
        <v>#REF!</v>
      </c>
      <c r="L45" s="44" t="e">
        <f t="shared" si="3"/>
        <v>#REF!</v>
      </c>
      <c r="N45" s="39" t="e">
        <f t="shared" si="1"/>
        <v>#REF!</v>
      </c>
      <c r="Q45" s="10" t="s">
        <v>19</v>
      </c>
      <c r="R45" s="41" t="e">
        <f>IF(#REF!=B$2,B31*#REF!/1000,0)</f>
        <v>#REF!</v>
      </c>
      <c r="S45" s="41" t="e">
        <f>IF(#REF!=C$2,C31*#REF!/1000,0)</f>
        <v>#REF!</v>
      </c>
      <c r="T45" s="41" t="e">
        <f>IF(#REF!=D$2,D31*#REF!/1000,0)</f>
        <v>#REF!</v>
      </c>
      <c r="U45" s="41" t="e">
        <f>IF(#REF!=E$2,E31*#REF!/1000,0)</f>
        <v>#REF!</v>
      </c>
      <c r="V45" s="41" t="e">
        <f>IF(#REF!=F$2,F31*#REF!/1000,0)</f>
        <v>#REF!</v>
      </c>
      <c r="W45" s="41" t="e">
        <f>IF(#REF!=G$2,G31*#REF!/1000,0)</f>
        <v>#REF!</v>
      </c>
      <c r="X45" s="41" t="e">
        <f>IF(#REF!=H$2,H31*#REF!/1000,0)</f>
        <v>#REF!</v>
      </c>
      <c r="Y45" s="41" t="e">
        <f>IF(#REF!=I$2,I31*#REF!/1000,0)</f>
        <v>#REF!</v>
      </c>
      <c r="Z45" s="42" t="e">
        <f>IF(#REF!=J$2,J31*#REF!/1000,0)</f>
        <v>#REF!</v>
      </c>
      <c r="AA45" s="43" t="e">
        <f t="shared" si="4"/>
        <v>#REF!</v>
      </c>
      <c r="AB45" s="44" t="e">
        <f t="shared" si="5"/>
        <v>#REF!</v>
      </c>
      <c r="AD45" s="39" t="e">
        <f t="shared" si="6"/>
        <v>#REF!</v>
      </c>
    </row>
    <row r="46" spans="1:30" x14ac:dyDescent="0.3">
      <c r="A46" s="10" t="s">
        <v>20</v>
      </c>
      <c r="B46" s="41" t="e">
        <f>IF(#REF!=B$2,B32*#REF!/1000,0)</f>
        <v>#REF!</v>
      </c>
      <c r="C46" s="41" t="e">
        <f>IF(#REF!=C$2,C32*#REF!/1000,0)</f>
        <v>#REF!</v>
      </c>
      <c r="D46" s="41" t="e">
        <f>IF(#REF!=D$2,D32*#REF!/1000,0)</f>
        <v>#REF!</v>
      </c>
      <c r="E46" s="41" t="e">
        <f>IF(#REF!=E$2,E32*#REF!/1000,0)</f>
        <v>#REF!</v>
      </c>
      <c r="F46" s="41" t="e">
        <f>IF(#REF!=F$2,F32*#REF!/1000,0)</f>
        <v>#REF!</v>
      </c>
      <c r="G46" s="41" t="e">
        <f>IF(#REF!=G$2,G32*#REF!/1000,0)</f>
        <v>#REF!</v>
      </c>
      <c r="H46" s="41" t="e">
        <f>IF(#REF!=H$2,H32*#REF!/1000,0)</f>
        <v>#REF!</v>
      </c>
      <c r="I46" s="41" t="e">
        <f>IF(#REF!=I$2,I32*#REF!/1000,0)</f>
        <v>#REF!</v>
      </c>
      <c r="J46" s="42" t="e">
        <f>IF(#REF!=J$2,J32*#REF!/1000,0)</f>
        <v>#REF!</v>
      </c>
      <c r="K46" s="43" t="e">
        <f t="shared" si="2"/>
        <v>#REF!</v>
      </c>
      <c r="L46" s="44" t="e">
        <f t="shared" si="3"/>
        <v>#REF!</v>
      </c>
      <c r="N46" s="39" t="e">
        <f t="shared" si="1"/>
        <v>#REF!</v>
      </c>
      <c r="Q46" s="10" t="s">
        <v>20</v>
      </c>
      <c r="R46" s="41" t="e">
        <f>IF(#REF!=B$2,B32*#REF!/1000,0)</f>
        <v>#REF!</v>
      </c>
      <c r="S46" s="41" t="e">
        <f>IF(#REF!=C$2,C32*#REF!/1000,0)</f>
        <v>#REF!</v>
      </c>
      <c r="T46" s="41" t="e">
        <f>IF(#REF!=D$2,D32*#REF!/1000,0)</f>
        <v>#REF!</v>
      </c>
      <c r="U46" s="41" t="e">
        <f>IF(#REF!=E$2,E32*#REF!/1000,0)</f>
        <v>#REF!</v>
      </c>
      <c r="V46" s="41" t="e">
        <f>IF(#REF!=F$2,F32*#REF!/1000,0)</f>
        <v>#REF!</v>
      </c>
      <c r="W46" s="41" t="e">
        <f>IF(#REF!=G$2,G32*#REF!/1000,0)</f>
        <v>#REF!</v>
      </c>
      <c r="X46" s="41" t="e">
        <f>IF(#REF!=H$2,H32*#REF!/1000,0)</f>
        <v>#REF!</v>
      </c>
      <c r="Y46" s="41" t="e">
        <f>IF(#REF!=I$2,I32*#REF!/1000,0)</f>
        <v>#REF!</v>
      </c>
      <c r="Z46" s="42" t="e">
        <f>IF(#REF!=J$2,J32*#REF!/1000,0)</f>
        <v>#REF!</v>
      </c>
      <c r="AA46" s="43" t="e">
        <f t="shared" si="4"/>
        <v>#REF!</v>
      </c>
      <c r="AB46" s="44" t="e">
        <f t="shared" si="5"/>
        <v>#REF!</v>
      </c>
      <c r="AD46" s="39" t="e">
        <f t="shared" si="6"/>
        <v>#REF!</v>
      </c>
    </row>
    <row r="47" spans="1:30" x14ac:dyDescent="0.3">
      <c r="A47" s="10" t="s">
        <v>21</v>
      </c>
      <c r="B47" s="41" t="e">
        <f>IF(#REF!=B$2,B33*#REF!/1000,0)</f>
        <v>#REF!</v>
      </c>
      <c r="C47" s="41" t="e">
        <f>IF(#REF!=C$2,C33*#REF!/1000,0)</f>
        <v>#REF!</v>
      </c>
      <c r="D47" s="41" t="e">
        <f>IF(#REF!=D$2,D33*#REF!/1000,0)</f>
        <v>#REF!</v>
      </c>
      <c r="E47" s="41" t="e">
        <f>IF(#REF!=E$2,E33*#REF!/1000,0)</f>
        <v>#REF!</v>
      </c>
      <c r="F47" s="41" t="e">
        <f>IF(#REF!=F$2,F33*#REF!/1000,0)</f>
        <v>#REF!</v>
      </c>
      <c r="G47" s="41" t="e">
        <f>IF(#REF!=G$2,G33*#REF!/1000,0)</f>
        <v>#REF!</v>
      </c>
      <c r="H47" s="41" t="e">
        <f>IF(#REF!=H$2,H33*#REF!/1000,0)</f>
        <v>#REF!</v>
      </c>
      <c r="I47" s="41" t="e">
        <f>IF(#REF!=I$2,I33*#REF!/1000,0)</f>
        <v>#REF!</v>
      </c>
      <c r="J47" s="42" t="e">
        <f>IF(#REF!=J$2,J33*#REF!/1000,0)</f>
        <v>#REF!</v>
      </c>
      <c r="K47" s="43" t="e">
        <f t="shared" si="2"/>
        <v>#REF!</v>
      </c>
      <c r="L47" s="44" t="e">
        <f t="shared" si="3"/>
        <v>#REF!</v>
      </c>
      <c r="N47" s="39" t="e">
        <f t="shared" si="1"/>
        <v>#REF!</v>
      </c>
      <c r="Q47" s="10" t="s">
        <v>21</v>
      </c>
      <c r="R47" s="41" t="e">
        <f>IF(#REF!=B$2,B33*#REF!/1000,0)</f>
        <v>#REF!</v>
      </c>
      <c r="S47" s="41" t="e">
        <f>IF(#REF!=C$2,C33*#REF!/1000,0)</f>
        <v>#REF!</v>
      </c>
      <c r="T47" s="41" t="e">
        <f>IF(#REF!=D$2,D33*#REF!/1000,0)</f>
        <v>#REF!</v>
      </c>
      <c r="U47" s="41" t="e">
        <f>IF(#REF!=E$2,E33*#REF!/1000,0)</f>
        <v>#REF!</v>
      </c>
      <c r="V47" s="41" t="e">
        <f>IF(#REF!=F$2,F33*#REF!/1000,0)</f>
        <v>#REF!</v>
      </c>
      <c r="W47" s="41" t="e">
        <f>IF(#REF!=G$2,G33*#REF!/1000,0)</f>
        <v>#REF!</v>
      </c>
      <c r="X47" s="41" t="e">
        <f>IF(#REF!=H$2,H33*#REF!/1000,0)</f>
        <v>#REF!</v>
      </c>
      <c r="Y47" s="41" t="e">
        <f>IF(#REF!=I$2,I33*#REF!/1000,0)</f>
        <v>#REF!</v>
      </c>
      <c r="Z47" s="42" t="e">
        <f>IF(#REF!=J$2,J33*#REF!/1000,0)</f>
        <v>#REF!</v>
      </c>
      <c r="AA47" s="43" t="e">
        <f t="shared" si="4"/>
        <v>#REF!</v>
      </c>
      <c r="AB47" s="44" t="e">
        <f t="shared" si="5"/>
        <v>#REF!</v>
      </c>
      <c r="AD47" s="39" t="e">
        <f t="shared" si="6"/>
        <v>#REF!</v>
      </c>
    </row>
    <row r="48" spans="1:30" x14ac:dyDescent="0.3">
      <c r="A48" s="10" t="s">
        <v>22</v>
      </c>
      <c r="B48" s="41" t="e">
        <f>IF(#REF!=B$2,B34*#REF!/1000,0)</f>
        <v>#REF!</v>
      </c>
      <c r="C48" s="41" t="e">
        <f>IF(#REF!=C$2,C34*#REF!/1000,0)</f>
        <v>#REF!</v>
      </c>
      <c r="D48" s="41" t="e">
        <f>IF(#REF!=D$2,D34*#REF!/1000,0)</f>
        <v>#REF!</v>
      </c>
      <c r="E48" s="41" t="e">
        <f>IF(#REF!=E$2,E34*#REF!/1000,0)</f>
        <v>#REF!</v>
      </c>
      <c r="F48" s="41" t="e">
        <f>IF(#REF!=F$2,F34*#REF!/1000,0)</f>
        <v>#REF!</v>
      </c>
      <c r="G48" s="41" t="e">
        <f>IF(#REF!=G$2,G34*#REF!/1000,0)</f>
        <v>#REF!</v>
      </c>
      <c r="H48" s="41" t="e">
        <f>IF(#REF!=H$2,H34*#REF!/1000,0)</f>
        <v>#REF!</v>
      </c>
      <c r="I48" s="41" t="e">
        <f>IF(#REF!=I$2,I34*#REF!/1000,0)</f>
        <v>#REF!</v>
      </c>
      <c r="J48" s="42" t="e">
        <f>IF(#REF!=J$2,J34*#REF!/1000,0)</f>
        <v>#REF!</v>
      </c>
      <c r="K48" s="43" t="e">
        <f t="shared" si="2"/>
        <v>#REF!</v>
      </c>
      <c r="L48" s="44" t="e">
        <f t="shared" si="3"/>
        <v>#REF!</v>
      </c>
      <c r="N48" s="39" t="e">
        <f t="shared" si="1"/>
        <v>#REF!</v>
      </c>
      <c r="Q48" s="10" t="s">
        <v>22</v>
      </c>
      <c r="R48" s="41" t="e">
        <f>IF(#REF!=B$2,B34*#REF!/1000,0)</f>
        <v>#REF!</v>
      </c>
      <c r="S48" s="41" t="e">
        <f>IF(#REF!=C$2,C34*#REF!/1000,0)</f>
        <v>#REF!</v>
      </c>
      <c r="T48" s="41" t="e">
        <f>IF(#REF!=D$2,D34*#REF!/1000,0)</f>
        <v>#REF!</v>
      </c>
      <c r="U48" s="41" t="e">
        <f>IF(#REF!=E$2,E34*#REF!/1000,0)</f>
        <v>#REF!</v>
      </c>
      <c r="V48" s="41" t="e">
        <f>IF(#REF!=F$2,F34*#REF!/1000,0)</f>
        <v>#REF!</v>
      </c>
      <c r="W48" s="41" t="e">
        <f>IF(#REF!=G$2,G34*#REF!/1000,0)</f>
        <v>#REF!</v>
      </c>
      <c r="X48" s="41" t="e">
        <f>IF(#REF!=H$2,H34*#REF!/1000,0)</f>
        <v>#REF!</v>
      </c>
      <c r="Y48" s="41" t="e">
        <f>IF(#REF!=I$2,I34*#REF!/1000,0)</f>
        <v>#REF!</v>
      </c>
      <c r="Z48" s="42" t="e">
        <f>IF(#REF!=J$2,J34*#REF!/1000,0)</f>
        <v>#REF!</v>
      </c>
      <c r="AA48" s="43" t="e">
        <f t="shared" si="4"/>
        <v>#REF!</v>
      </c>
      <c r="AB48" s="44" t="e">
        <f t="shared" si="5"/>
        <v>#REF!</v>
      </c>
      <c r="AD48" s="39" t="e">
        <f t="shared" si="6"/>
        <v>#REF!</v>
      </c>
    </row>
    <row r="49" spans="1:30" x14ac:dyDescent="0.3">
      <c r="A49" s="10" t="s">
        <v>23</v>
      </c>
      <c r="B49" s="41" t="e">
        <f>IF(#REF!=B$2,B35*#REF!/1000,0)</f>
        <v>#REF!</v>
      </c>
      <c r="C49" s="41" t="e">
        <f>IF(#REF!=C$2,C35*#REF!/1000,0)</f>
        <v>#REF!</v>
      </c>
      <c r="D49" s="41" t="e">
        <f>IF(#REF!=D$2,D35*#REF!/1000,0)</f>
        <v>#REF!</v>
      </c>
      <c r="E49" s="41" t="e">
        <f>IF(#REF!=E$2,E35*#REF!/1000,0)</f>
        <v>#REF!</v>
      </c>
      <c r="F49" s="41" t="e">
        <f>IF(#REF!=F$2,F35*#REF!/1000,0)</f>
        <v>#REF!</v>
      </c>
      <c r="G49" s="41" t="e">
        <f>IF(#REF!=G$2,G35*#REF!/1000,0)</f>
        <v>#REF!</v>
      </c>
      <c r="H49" s="41" t="e">
        <f>IF(#REF!=H$2,H35*#REF!/1000,0)</f>
        <v>#REF!</v>
      </c>
      <c r="I49" s="41" t="e">
        <f>IF(#REF!=I$2,I35*#REF!/1000,0)</f>
        <v>#REF!</v>
      </c>
      <c r="J49" s="42" t="e">
        <f>IF(#REF!=J$2,J35*#REF!/1000,0)</f>
        <v>#REF!</v>
      </c>
      <c r="K49" s="43" t="e">
        <f t="shared" si="2"/>
        <v>#REF!</v>
      </c>
      <c r="L49" s="44" t="e">
        <f t="shared" si="3"/>
        <v>#REF!</v>
      </c>
      <c r="N49" s="39" t="e">
        <f t="shared" si="1"/>
        <v>#REF!</v>
      </c>
      <c r="Q49" s="10" t="s">
        <v>23</v>
      </c>
      <c r="R49" s="41" t="e">
        <f>IF(#REF!=B$2,B35*#REF!/1000,0)</f>
        <v>#REF!</v>
      </c>
      <c r="S49" s="41" t="e">
        <f>IF(#REF!=C$2,C35*#REF!/1000,0)</f>
        <v>#REF!</v>
      </c>
      <c r="T49" s="41" t="e">
        <f>IF(#REF!=D$2,D35*#REF!/1000,0)</f>
        <v>#REF!</v>
      </c>
      <c r="U49" s="41" t="e">
        <f>IF(#REF!=E$2,E35*#REF!/1000,0)</f>
        <v>#REF!</v>
      </c>
      <c r="V49" s="41" t="e">
        <f>IF(#REF!=F$2,F35*#REF!/1000,0)</f>
        <v>#REF!</v>
      </c>
      <c r="W49" s="41" t="e">
        <f>IF(#REF!=G$2,G35*#REF!/1000,0)</f>
        <v>#REF!</v>
      </c>
      <c r="X49" s="41" t="e">
        <f>IF(#REF!=H$2,H35*#REF!/1000,0)</f>
        <v>#REF!</v>
      </c>
      <c r="Y49" s="41" t="e">
        <f>IF(#REF!=I$2,I35*#REF!/1000,0)</f>
        <v>#REF!</v>
      </c>
      <c r="Z49" s="42" t="e">
        <f>IF(#REF!=J$2,J35*#REF!/1000,0)</f>
        <v>#REF!</v>
      </c>
      <c r="AA49" s="43" t="e">
        <f>SUM(R49:Z49)</f>
        <v>#REF!</v>
      </c>
      <c r="AB49" s="44" t="e">
        <f t="shared" si="5"/>
        <v>#REF!</v>
      </c>
      <c r="AD49" s="39" t="e">
        <f t="shared" si="6"/>
        <v>#REF!</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 t="shared" si="8"/>
        <v>6055.3796700000003</v>
      </c>
      <c r="W55" s="13">
        <f t="shared" si="8"/>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G56</f>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 t="shared" si="7"/>
        <v>4550.6423729819517</v>
      </c>
      <c r="G58" s="13">
        <f t="shared" si="7"/>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29" x14ac:dyDescent="0.3">
      <c r="A65" s="1" t="s">
        <v>56</v>
      </c>
      <c r="K65" s="28" t="s">
        <v>38</v>
      </c>
      <c r="Q65" s="1" t="s">
        <v>56</v>
      </c>
      <c r="AA65" s="28" t="s">
        <v>38</v>
      </c>
    </row>
    <row r="66" spans="1:29" x14ac:dyDescent="0.3">
      <c r="A66" s="10" t="s">
        <v>12</v>
      </c>
      <c r="B66" s="13" t="e">
        <f t="shared" ref="B66:J77" si="10">B52-B38</f>
        <v>#REF!</v>
      </c>
      <c r="C66" s="13" t="e">
        <f t="shared" si="10"/>
        <v>#REF!</v>
      </c>
      <c r="D66" s="13" t="e">
        <f t="shared" si="10"/>
        <v>#REF!</v>
      </c>
      <c r="E66" s="13" t="e">
        <f t="shared" si="10"/>
        <v>#REF!</v>
      </c>
      <c r="F66" s="13" t="e">
        <f t="shared" si="10"/>
        <v>#REF!</v>
      </c>
      <c r="G66" s="13" t="e">
        <f t="shared" si="10"/>
        <v>#REF!</v>
      </c>
      <c r="H66" s="13" t="e">
        <f t="shared" si="10"/>
        <v>#REF!</v>
      </c>
      <c r="I66" s="13" t="e">
        <f t="shared" si="10"/>
        <v>#REF!</v>
      </c>
      <c r="J66" s="30" t="e">
        <f t="shared" si="10"/>
        <v>#REF!</v>
      </c>
      <c r="K66" s="29" t="e">
        <f>SUM($B66:$J66)</f>
        <v>#REF!</v>
      </c>
      <c r="L66" s="16"/>
      <c r="Q66" s="10" t="s">
        <v>12</v>
      </c>
      <c r="R66" s="13" t="e">
        <f>R52-R38</f>
        <v>#REF!</v>
      </c>
      <c r="S66" s="13" t="e">
        <f t="shared" ref="S66:Z66" si="11">S52-S38</f>
        <v>#REF!</v>
      </c>
      <c r="T66" s="13" t="e">
        <f t="shared" si="11"/>
        <v>#REF!</v>
      </c>
      <c r="U66" s="13" t="e">
        <f t="shared" si="11"/>
        <v>#REF!</v>
      </c>
      <c r="V66" s="13" t="e">
        <f t="shared" si="11"/>
        <v>#REF!</v>
      </c>
      <c r="W66" s="13" t="e">
        <f>W52-W38</f>
        <v>#REF!</v>
      </c>
      <c r="X66" s="13" t="e">
        <f t="shared" si="11"/>
        <v>#REF!</v>
      </c>
      <c r="Y66" s="13" t="e">
        <f t="shared" si="11"/>
        <v>#REF!</v>
      </c>
      <c r="Z66" s="30" t="e">
        <f t="shared" si="11"/>
        <v>#REF!</v>
      </c>
      <c r="AA66" s="29" t="e">
        <f>SUM($R66:$Z66)</f>
        <v>#REF!</v>
      </c>
      <c r="AB66" s="16"/>
    </row>
    <row r="67" spans="1:29" x14ac:dyDescent="0.3">
      <c r="A67" s="10" t="s">
        <v>13</v>
      </c>
      <c r="B67" s="13" t="e">
        <f t="shared" si="10"/>
        <v>#REF!</v>
      </c>
      <c r="C67" s="13" t="e">
        <f t="shared" si="10"/>
        <v>#REF!</v>
      </c>
      <c r="D67" s="13" t="e">
        <f t="shared" si="10"/>
        <v>#REF!</v>
      </c>
      <c r="E67" s="13" t="e">
        <f t="shared" si="10"/>
        <v>#REF!</v>
      </c>
      <c r="F67" s="13" t="e">
        <f t="shared" si="10"/>
        <v>#REF!</v>
      </c>
      <c r="G67" s="13" t="e">
        <f t="shared" si="10"/>
        <v>#REF!</v>
      </c>
      <c r="H67" s="13" t="e">
        <f t="shared" si="10"/>
        <v>#REF!</v>
      </c>
      <c r="I67" s="13" t="e">
        <f t="shared" si="10"/>
        <v>#REF!</v>
      </c>
      <c r="J67" s="30" t="e">
        <f t="shared" si="10"/>
        <v>#REF!</v>
      </c>
      <c r="K67" s="29" t="e">
        <f t="shared" ref="K67:K77" si="12">SUM($B67:$J67)</f>
        <v>#REF!</v>
      </c>
      <c r="L67" s="16"/>
      <c r="Q67" s="10" t="s">
        <v>13</v>
      </c>
      <c r="R67" s="13" t="e">
        <f t="shared" ref="R67:Z77" si="13">R53-R39</f>
        <v>#REF!</v>
      </c>
      <c r="S67" s="13" t="e">
        <f t="shared" si="13"/>
        <v>#REF!</v>
      </c>
      <c r="T67" s="13" t="e">
        <f t="shared" si="13"/>
        <v>#REF!</v>
      </c>
      <c r="U67" s="13" t="e">
        <f t="shared" si="13"/>
        <v>#REF!</v>
      </c>
      <c r="V67" s="13" t="e">
        <f t="shared" si="13"/>
        <v>#REF!</v>
      </c>
      <c r="W67" s="13" t="e">
        <f t="shared" si="13"/>
        <v>#REF!</v>
      </c>
      <c r="X67" s="13" t="e">
        <f t="shared" si="13"/>
        <v>#REF!</v>
      </c>
      <c r="Y67" s="13" t="e">
        <f t="shared" si="13"/>
        <v>#REF!</v>
      </c>
      <c r="Z67" s="30" t="e">
        <f t="shared" si="13"/>
        <v>#REF!</v>
      </c>
      <c r="AA67" s="29" t="e">
        <f t="shared" ref="AA67:AA76" si="14">SUM($R67:$Z67)</f>
        <v>#REF!</v>
      </c>
      <c r="AB67" s="16"/>
    </row>
    <row r="68" spans="1:29" x14ac:dyDescent="0.3">
      <c r="A68" s="10" t="s">
        <v>14</v>
      </c>
      <c r="B68" s="13" t="e">
        <f t="shared" si="10"/>
        <v>#REF!</v>
      </c>
      <c r="C68" s="13" t="e">
        <f t="shared" si="10"/>
        <v>#REF!</v>
      </c>
      <c r="D68" s="13" t="e">
        <f t="shared" si="10"/>
        <v>#REF!</v>
      </c>
      <c r="E68" s="13" t="e">
        <f t="shared" si="10"/>
        <v>#REF!</v>
      </c>
      <c r="F68" s="13" t="e">
        <f t="shared" si="10"/>
        <v>#REF!</v>
      </c>
      <c r="G68" s="13" t="e">
        <f t="shared" si="10"/>
        <v>#REF!</v>
      </c>
      <c r="H68" s="13" t="e">
        <f t="shared" si="10"/>
        <v>#REF!</v>
      </c>
      <c r="I68" s="13" t="e">
        <f t="shared" si="10"/>
        <v>#REF!</v>
      </c>
      <c r="J68" s="30" t="e">
        <f t="shared" si="10"/>
        <v>#REF!</v>
      </c>
      <c r="K68" s="29" t="e">
        <f t="shared" si="12"/>
        <v>#REF!</v>
      </c>
      <c r="L68" s="16"/>
      <c r="Q68" s="10" t="s">
        <v>14</v>
      </c>
      <c r="R68" s="13" t="e">
        <f t="shared" si="13"/>
        <v>#REF!</v>
      </c>
      <c r="S68" s="13" t="e">
        <f t="shared" si="13"/>
        <v>#REF!</v>
      </c>
      <c r="T68" s="13" t="e">
        <f t="shared" si="13"/>
        <v>#REF!</v>
      </c>
      <c r="U68" s="13" t="e">
        <f t="shared" si="13"/>
        <v>#REF!</v>
      </c>
      <c r="V68" s="13" t="e">
        <f t="shared" si="13"/>
        <v>#REF!</v>
      </c>
      <c r="W68" s="13" t="e">
        <f t="shared" si="13"/>
        <v>#REF!</v>
      </c>
      <c r="X68" s="13" t="e">
        <f t="shared" si="13"/>
        <v>#REF!</v>
      </c>
      <c r="Y68" s="13" t="e">
        <f t="shared" si="13"/>
        <v>#REF!</v>
      </c>
      <c r="Z68" s="30" t="e">
        <f t="shared" si="13"/>
        <v>#REF!</v>
      </c>
      <c r="AA68" s="29" t="e">
        <f t="shared" si="14"/>
        <v>#REF!</v>
      </c>
      <c r="AB68" s="16"/>
    </row>
    <row r="69" spans="1:29" x14ac:dyDescent="0.3">
      <c r="A69" s="10" t="s">
        <v>15</v>
      </c>
      <c r="B69" s="13" t="e">
        <f t="shared" si="10"/>
        <v>#REF!</v>
      </c>
      <c r="C69" s="13" t="e">
        <f t="shared" si="10"/>
        <v>#REF!</v>
      </c>
      <c r="D69" s="13" t="e">
        <f t="shared" si="10"/>
        <v>#REF!</v>
      </c>
      <c r="E69" s="13" t="e">
        <f t="shared" si="10"/>
        <v>#REF!</v>
      </c>
      <c r="F69" s="13" t="e">
        <f t="shared" si="10"/>
        <v>#REF!</v>
      </c>
      <c r="G69" s="13" t="e">
        <f t="shared" si="10"/>
        <v>#REF!</v>
      </c>
      <c r="H69" s="13" t="e">
        <f t="shared" si="10"/>
        <v>#REF!</v>
      </c>
      <c r="I69" s="13" t="e">
        <f t="shared" si="10"/>
        <v>#REF!</v>
      </c>
      <c r="J69" s="30" t="e">
        <f t="shared" si="10"/>
        <v>#REF!</v>
      </c>
      <c r="K69" s="29" t="e">
        <f t="shared" si="12"/>
        <v>#REF!</v>
      </c>
      <c r="L69" s="16"/>
      <c r="Q69" s="10" t="s">
        <v>15</v>
      </c>
      <c r="R69" s="13" t="e">
        <f t="shared" si="13"/>
        <v>#REF!</v>
      </c>
      <c r="S69" s="13" t="e">
        <f t="shared" si="13"/>
        <v>#REF!</v>
      </c>
      <c r="T69" s="13" t="e">
        <f t="shared" si="13"/>
        <v>#REF!</v>
      </c>
      <c r="U69" s="13" t="e">
        <f t="shared" si="13"/>
        <v>#REF!</v>
      </c>
      <c r="V69" s="13" t="e">
        <f t="shared" si="13"/>
        <v>#REF!</v>
      </c>
      <c r="W69" s="13" t="e">
        <f t="shared" si="13"/>
        <v>#REF!</v>
      </c>
      <c r="X69" s="13" t="e">
        <f t="shared" si="13"/>
        <v>#REF!</v>
      </c>
      <c r="Y69" s="13" t="e">
        <f t="shared" si="13"/>
        <v>#REF!</v>
      </c>
      <c r="Z69" s="30" t="e">
        <f t="shared" si="13"/>
        <v>#REF!</v>
      </c>
      <c r="AA69" s="29" t="e">
        <f t="shared" si="14"/>
        <v>#REF!</v>
      </c>
      <c r="AB69" s="16"/>
    </row>
    <row r="70" spans="1:29" x14ac:dyDescent="0.3">
      <c r="A70" s="10" t="s">
        <v>16</v>
      </c>
      <c r="B70" s="13" t="e">
        <f t="shared" si="10"/>
        <v>#REF!</v>
      </c>
      <c r="C70" s="13" t="e">
        <f t="shared" si="10"/>
        <v>#REF!</v>
      </c>
      <c r="D70" s="13" t="e">
        <f t="shared" si="10"/>
        <v>#REF!</v>
      </c>
      <c r="E70" s="13" t="e">
        <f t="shared" si="10"/>
        <v>#REF!</v>
      </c>
      <c r="F70" s="13" t="e">
        <f t="shared" si="10"/>
        <v>#REF!</v>
      </c>
      <c r="G70" s="13" t="e">
        <f t="shared" si="10"/>
        <v>#REF!</v>
      </c>
      <c r="H70" s="13" t="e">
        <f t="shared" si="10"/>
        <v>#REF!</v>
      </c>
      <c r="I70" s="13" t="e">
        <f t="shared" si="10"/>
        <v>#REF!</v>
      </c>
      <c r="J70" s="30" t="e">
        <f t="shared" si="10"/>
        <v>#REF!</v>
      </c>
      <c r="K70" s="29" t="e">
        <f t="shared" si="12"/>
        <v>#REF!</v>
      </c>
      <c r="L70" s="16"/>
      <c r="Q70" s="10" t="s">
        <v>16</v>
      </c>
      <c r="R70" s="13" t="e">
        <f t="shared" si="13"/>
        <v>#REF!</v>
      </c>
      <c r="S70" s="13" t="e">
        <f t="shared" si="13"/>
        <v>#REF!</v>
      </c>
      <c r="T70" s="13" t="e">
        <f t="shared" si="13"/>
        <v>#REF!</v>
      </c>
      <c r="U70" s="13" t="e">
        <f t="shared" si="13"/>
        <v>#REF!</v>
      </c>
      <c r="V70" s="13" t="e">
        <f t="shared" si="13"/>
        <v>#REF!</v>
      </c>
      <c r="W70" s="13" t="e">
        <f t="shared" si="13"/>
        <v>#REF!</v>
      </c>
      <c r="X70" s="13" t="e">
        <f t="shared" si="13"/>
        <v>#REF!</v>
      </c>
      <c r="Y70" s="13" t="e">
        <f t="shared" si="13"/>
        <v>#REF!</v>
      </c>
      <c r="Z70" s="30" t="e">
        <f t="shared" si="13"/>
        <v>#REF!</v>
      </c>
      <c r="AA70" s="29" t="e">
        <f t="shared" si="14"/>
        <v>#REF!</v>
      </c>
      <c r="AB70" s="16"/>
    </row>
    <row r="71" spans="1:29" x14ac:dyDescent="0.3">
      <c r="A71" s="10" t="s">
        <v>17</v>
      </c>
      <c r="B71" s="13" t="e">
        <f t="shared" si="10"/>
        <v>#REF!</v>
      </c>
      <c r="C71" s="13" t="e">
        <f t="shared" si="10"/>
        <v>#REF!</v>
      </c>
      <c r="D71" s="13" t="e">
        <f t="shared" si="10"/>
        <v>#REF!</v>
      </c>
      <c r="E71" s="13" t="e">
        <f t="shared" si="10"/>
        <v>#REF!</v>
      </c>
      <c r="F71" s="13" t="e">
        <f t="shared" si="10"/>
        <v>#REF!</v>
      </c>
      <c r="G71" s="13" t="e">
        <f t="shared" si="10"/>
        <v>#REF!</v>
      </c>
      <c r="H71" s="13" t="e">
        <f t="shared" si="10"/>
        <v>#REF!</v>
      </c>
      <c r="I71" s="13" t="e">
        <f t="shared" si="10"/>
        <v>#REF!</v>
      </c>
      <c r="J71" s="30" t="e">
        <f t="shared" si="10"/>
        <v>#REF!</v>
      </c>
      <c r="K71" s="29" t="e">
        <f t="shared" si="12"/>
        <v>#REF!</v>
      </c>
      <c r="L71" s="16"/>
      <c r="Q71" s="10" t="s">
        <v>17</v>
      </c>
      <c r="R71" s="13" t="e">
        <f t="shared" si="13"/>
        <v>#REF!</v>
      </c>
      <c r="S71" s="13" t="e">
        <f t="shared" si="13"/>
        <v>#REF!</v>
      </c>
      <c r="T71" s="13" t="e">
        <f t="shared" si="13"/>
        <v>#REF!</v>
      </c>
      <c r="U71" s="13" t="e">
        <f t="shared" si="13"/>
        <v>#REF!</v>
      </c>
      <c r="V71" s="13" t="e">
        <f t="shared" si="13"/>
        <v>#REF!</v>
      </c>
      <c r="W71" s="13" t="e">
        <f t="shared" si="13"/>
        <v>#REF!</v>
      </c>
      <c r="X71" s="13" t="e">
        <f t="shared" si="13"/>
        <v>#REF!</v>
      </c>
      <c r="Y71" s="13" t="e">
        <f t="shared" si="13"/>
        <v>#REF!</v>
      </c>
      <c r="Z71" s="30" t="e">
        <f t="shared" si="13"/>
        <v>#REF!</v>
      </c>
      <c r="AA71" s="29" t="e">
        <f t="shared" si="14"/>
        <v>#REF!</v>
      </c>
      <c r="AB71" s="16"/>
    </row>
    <row r="72" spans="1:29" x14ac:dyDescent="0.3">
      <c r="A72" s="10" t="s">
        <v>18</v>
      </c>
      <c r="B72" s="13" t="e">
        <f t="shared" si="10"/>
        <v>#REF!</v>
      </c>
      <c r="C72" s="13" t="e">
        <f t="shared" si="10"/>
        <v>#REF!</v>
      </c>
      <c r="D72" s="13" t="e">
        <f t="shared" si="10"/>
        <v>#REF!</v>
      </c>
      <c r="E72" s="13" t="e">
        <f t="shared" si="10"/>
        <v>#REF!</v>
      </c>
      <c r="F72" s="13" t="e">
        <f t="shared" si="10"/>
        <v>#REF!</v>
      </c>
      <c r="G72" s="13" t="e">
        <f t="shared" si="10"/>
        <v>#REF!</v>
      </c>
      <c r="H72" s="13" t="e">
        <f t="shared" si="10"/>
        <v>#REF!</v>
      </c>
      <c r="I72" s="13" t="e">
        <f t="shared" si="10"/>
        <v>#REF!</v>
      </c>
      <c r="J72" s="30" t="e">
        <f t="shared" si="10"/>
        <v>#REF!</v>
      </c>
      <c r="K72" s="29" t="e">
        <f t="shared" si="12"/>
        <v>#REF!</v>
      </c>
      <c r="L72" s="16"/>
      <c r="Q72" s="10" t="s">
        <v>18</v>
      </c>
      <c r="R72" s="13" t="e">
        <f t="shared" si="13"/>
        <v>#REF!</v>
      </c>
      <c r="S72" s="13" t="e">
        <f t="shared" si="13"/>
        <v>#REF!</v>
      </c>
      <c r="T72" s="13" t="e">
        <f t="shared" si="13"/>
        <v>#REF!</v>
      </c>
      <c r="U72" s="13" t="e">
        <f t="shared" si="13"/>
        <v>#REF!</v>
      </c>
      <c r="V72" s="13" t="e">
        <f t="shared" si="13"/>
        <v>#REF!</v>
      </c>
      <c r="W72" s="13" t="e">
        <f>W58-W44</f>
        <v>#REF!</v>
      </c>
      <c r="X72" s="13" t="e">
        <f t="shared" si="13"/>
        <v>#REF!</v>
      </c>
      <c r="Y72" s="13" t="e">
        <f t="shared" si="13"/>
        <v>#REF!</v>
      </c>
      <c r="Z72" s="30" t="e">
        <f t="shared" si="13"/>
        <v>#REF!</v>
      </c>
      <c r="AA72" s="29" t="e">
        <f t="shared" si="14"/>
        <v>#REF!</v>
      </c>
      <c r="AB72" s="16"/>
    </row>
    <row r="73" spans="1:29" x14ac:dyDescent="0.3">
      <c r="A73" s="10" t="s">
        <v>19</v>
      </c>
      <c r="B73" s="13" t="e">
        <f t="shared" si="10"/>
        <v>#REF!</v>
      </c>
      <c r="C73" s="13" t="e">
        <f t="shared" si="10"/>
        <v>#REF!</v>
      </c>
      <c r="D73" s="13" t="e">
        <f t="shared" si="10"/>
        <v>#REF!</v>
      </c>
      <c r="E73" s="13" t="e">
        <f t="shared" si="10"/>
        <v>#REF!</v>
      </c>
      <c r="F73" s="13" t="e">
        <f t="shared" si="10"/>
        <v>#REF!</v>
      </c>
      <c r="G73" s="13" t="e">
        <f t="shared" si="10"/>
        <v>#REF!</v>
      </c>
      <c r="H73" s="13" t="e">
        <f t="shared" si="10"/>
        <v>#REF!</v>
      </c>
      <c r="I73" s="13" t="e">
        <f t="shared" si="10"/>
        <v>#REF!</v>
      </c>
      <c r="J73" s="30" t="e">
        <f t="shared" si="10"/>
        <v>#REF!</v>
      </c>
      <c r="K73" s="29" t="e">
        <f t="shared" si="12"/>
        <v>#REF!</v>
      </c>
      <c r="L73" s="16"/>
      <c r="Q73" s="10" t="s">
        <v>19</v>
      </c>
      <c r="R73" s="13" t="e">
        <f t="shared" si="13"/>
        <v>#REF!</v>
      </c>
      <c r="S73" s="13" t="e">
        <f t="shared" si="13"/>
        <v>#REF!</v>
      </c>
      <c r="T73" s="13" t="e">
        <f t="shared" si="13"/>
        <v>#REF!</v>
      </c>
      <c r="U73" s="13" t="e">
        <f t="shared" si="13"/>
        <v>#REF!</v>
      </c>
      <c r="V73" s="13" t="e">
        <f t="shared" si="13"/>
        <v>#REF!</v>
      </c>
      <c r="W73" s="13" t="e">
        <f t="shared" si="13"/>
        <v>#REF!</v>
      </c>
      <c r="X73" s="13" t="e">
        <f t="shared" si="13"/>
        <v>#REF!</v>
      </c>
      <c r="Y73" s="13" t="e">
        <f t="shared" si="13"/>
        <v>#REF!</v>
      </c>
      <c r="Z73" s="30" t="e">
        <f t="shared" si="13"/>
        <v>#REF!</v>
      </c>
      <c r="AA73" s="29" t="e">
        <f t="shared" si="14"/>
        <v>#REF!</v>
      </c>
      <c r="AB73" s="16"/>
    </row>
    <row r="74" spans="1:29" x14ac:dyDescent="0.3">
      <c r="A74" s="10" t="s">
        <v>20</v>
      </c>
      <c r="B74" s="13" t="e">
        <f t="shared" si="10"/>
        <v>#REF!</v>
      </c>
      <c r="C74" s="13" t="e">
        <f t="shared" si="10"/>
        <v>#REF!</v>
      </c>
      <c r="D74" s="13" t="e">
        <f t="shared" si="10"/>
        <v>#REF!</v>
      </c>
      <c r="E74" s="13" t="e">
        <f t="shared" si="10"/>
        <v>#REF!</v>
      </c>
      <c r="F74" s="13" t="e">
        <f t="shared" si="10"/>
        <v>#REF!</v>
      </c>
      <c r="G74" s="13" t="e">
        <f t="shared" si="10"/>
        <v>#REF!</v>
      </c>
      <c r="H74" s="13" t="e">
        <f t="shared" si="10"/>
        <v>#REF!</v>
      </c>
      <c r="I74" s="13" t="e">
        <f t="shared" si="10"/>
        <v>#REF!</v>
      </c>
      <c r="J74" s="30" t="e">
        <f t="shared" si="10"/>
        <v>#REF!</v>
      </c>
      <c r="K74" s="29" t="e">
        <f t="shared" si="12"/>
        <v>#REF!</v>
      </c>
      <c r="L74" s="16"/>
      <c r="Q74" s="10" t="s">
        <v>20</v>
      </c>
      <c r="R74" s="13" t="e">
        <f t="shared" si="13"/>
        <v>#REF!</v>
      </c>
      <c r="S74" s="13" t="e">
        <f t="shared" si="13"/>
        <v>#REF!</v>
      </c>
      <c r="T74" s="13" t="e">
        <f t="shared" si="13"/>
        <v>#REF!</v>
      </c>
      <c r="U74" s="13" t="e">
        <f t="shared" si="13"/>
        <v>#REF!</v>
      </c>
      <c r="V74" s="13" t="e">
        <f t="shared" si="13"/>
        <v>#REF!</v>
      </c>
      <c r="W74" s="13" t="e">
        <f t="shared" si="13"/>
        <v>#REF!</v>
      </c>
      <c r="X74" s="13" t="e">
        <f t="shared" si="13"/>
        <v>#REF!</v>
      </c>
      <c r="Y74" s="13" t="e">
        <f t="shared" si="13"/>
        <v>#REF!</v>
      </c>
      <c r="Z74" s="30" t="e">
        <f t="shared" si="13"/>
        <v>#REF!</v>
      </c>
      <c r="AA74" s="29" t="e">
        <f t="shared" si="14"/>
        <v>#REF!</v>
      </c>
      <c r="AB74" s="16"/>
    </row>
    <row r="75" spans="1:29" x14ac:dyDescent="0.3">
      <c r="A75" s="10" t="s">
        <v>21</v>
      </c>
      <c r="B75" s="13" t="e">
        <f t="shared" si="10"/>
        <v>#REF!</v>
      </c>
      <c r="C75" s="13" t="e">
        <f t="shared" si="10"/>
        <v>#REF!</v>
      </c>
      <c r="D75" s="13" t="e">
        <f t="shared" si="10"/>
        <v>#REF!</v>
      </c>
      <c r="E75" s="13" t="e">
        <f t="shared" si="10"/>
        <v>#REF!</v>
      </c>
      <c r="F75" s="13" t="e">
        <f t="shared" si="10"/>
        <v>#REF!</v>
      </c>
      <c r="G75" s="13" t="e">
        <f t="shared" si="10"/>
        <v>#REF!</v>
      </c>
      <c r="H75" s="13" t="e">
        <f t="shared" si="10"/>
        <v>#REF!</v>
      </c>
      <c r="I75" s="13" t="e">
        <f t="shared" si="10"/>
        <v>#REF!</v>
      </c>
      <c r="J75" s="30" t="e">
        <f t="shared" si="10"/>
        <v>#REF!</v>
      </c>
      <c r="K75" s="29" t="e">
        <f t="shared" si="12"/>
        <v>#REF!</v>
      </c>
      <c r="L75" s="16"/>
      <c r="Q75" s="10" t="s">
        <v>21</v>
      </c>
      <c r="R75" s="13" t="e">
        <f t="shared" si="13"/>
        <v>#REF!</v>
      </c>
      <c r="S75" s="13" t="e">
        <f t="shared" si="13"/>
        <v>#REF!</v>
      </c>
      <c r="T75" s="13" t="e">
        <f t="shared" si="13"/>
        <v>#REF!</v>
      </c>
      <c r="U75" s="13" t="e">
        <f t="shared" si="13"/>
        <v>#REF!</v>
      </c>
      <c r="V75" s="13" t="e">
        <f t="shared" si="13"/>
        <v>#REF!</v>
      </c>
      <c r="W75" s="13" t="e">
        <f t="shared" si="13"/>
        <v>#REF!</v>
      </c>
      <c r="X75" s="13" t="e">
        <f t="shared" si="13"/>
        <v>#REF!</v>
      </c>
      <c r="Y75" s="13" t="e">
        <f t="shared" si="13"/>
        <v>#REF!</v>
      </c>
      <c r="Z75" s="30" t="e">
        <f t="shared" si="13"/>
        <v>#REF!</v>
      </c>
      <c r="AA75" s="29" t="e">
        <f>SUM($R75:$Z75)</f>
        <v>#REF!</v>
      </c>
      <c r="AB75" s="16"/>
    </row>
    <row r="76" spans="1:29" x14ac:dyDescent="0.3">
      <c r="A76" s="10" t="s">
        <v>22</v>
      </c>
      <c r="B76" s="13" t="e">
        <f t="shared" si="10"/>
        <v>#REF!</v>
      </c>
      <c r="C76" s="13" t="e">
        <f t="shared" si="10"/>
        <v>#REF!</v>
      </c>
      <c r="D76" s="13" t="e">
        <f t="shared" si="10"/>
        <v>#REF!</v>
      </c>
      <c r="E76" s="13" t="e">
        <f t="shared" si="10"/>
        <v>#REF!</v>
      </c>
      <c r="F76" s="13" t="e">
        <f t="shared" si="10"/>
        <v>#REF!</v>
      </c>
      <c r="G76" s="13" t="e">
        <f t="shared" si="10"/>
        <v>#REF!</v>
      </c>
      <c r="H76" s="13" t="e">
        <f t="shared" si="10"/>
        <v>#REF!</v>
      </c>
      <c r="I76" s="13" t="e">
        <f t="shared" si="10"/>
        <v>#REF!</v>
      </c>
      <c r="J76" s="30" t="e">
        <f t="shared" si="10"/>
        <v>#REF!</v>
      </c>
      <c r="K76" s="29" t="e">
        <f t="shared" si="12"/>
        <v>#REF!</v>
      </c>
      <c r="L76" s="16"/>
      <c r="Q76" s="10" t="s">
        <v>22</v>
      </c>
      <c r="R76" s="13" t="e">
        <f t="shared" si="13"/>
        <v>#REF!</v>
      </c>
      <c r="S76" s="13" t="e">
        <f t="shared" si="13"/>
        <v>#REF!</v>
      </c>
      <c r="T76" s="13" t="e">
        <f t="shared" si="13"/>
        <v>#REF!</v>
      </c>
      <c r="U76" s="13" t="e">
        <f t="shared" si="13"/>
        <v>#REF!</v>
      </c>
      <c r="V76" s="13" t="e">
        <f t="shared" si="13"/>
        <v>#REF!</v>
      </c>
      <c r="W76" s="13" t="e">
        <f t="shared" si="13"/>
        <v>#REF!</v>
      </c>
      <c r="X76" s="13" t="e">
        <f t="shared" si="13"/>
        <v>#REF!</v>
      </c>
      <c r="Y76" s="13" t="e">
        <f t="shared" si="13"/>
        <v>#REF!</v>
      </c>
      <c r="Z76" s="30" t="e">
        <f t="shared" si="13"/>
        <v>#REF!</v>
      </c>
      <c r="AA76" s="29" t="e">
        <f t="shared" si="14"/>
        <v>#REF!</v>
      </c>
      <c r="AB76" s="16"/>
    </row>
    <row r="77" spans="1:29" x14ac:dyDescent="0.3">
      <c r="A77" s="10" t="s">
        <v>23</v>
      </c>
      <c r="B77" s="13" t="e">
        <f t="shared" si="10"/>
        <v>#REF!</v>
      </c>
      <c r="C77" s="13" t="e">
        <f t="shared" si="10"/>
        <v>#REF!</v>
      </c>
      <c r="D77" s="13" t="e">
        <f t="shared" si="10"/>
        <v>#REF!</v>
      </c>
      <c r="E77" s="13" t="e">
        <f t="shared" si="10"/>
        <v>#REF!</v>
      </c>
      <c r="F77" s="13" t="e">
        <f t="shared" si="10"/>
        <v>#REF!</v>
      </c>
      <c r="G77" s="13" t="e">
        <f t="shared" si="10"/>
        <v>#REF!</v>
      </c>
      <c r="H77" s="13" t="e">
        <f t="shared" si="10"/>
        <v>#REF!</v>
      </c>
      <c r="I77" s="13" t="e">
        <f t="shared" si="10"/>
        <v>#REF!</v>
      </c>
      <c r="J77" s="30" t="e">
        <f t="shared" si="10"/>
        <v>#REF!</v>
      </c>
      <c r="K77" s="29" t="e">
        <f t="shared" si="12"/>
        <v>#REF!</v>
      </c>
      <c r="L77" s="16"/>
      <c r="Q77" s="10" t="s">
        <v>23</v>
      </c>
      <c r="R77" s="13" t="e">
        <f t="shared" si="13"/>
        <v>#REF!</v>
      </c>
      <c r="S77" s="13" t="e">
        <f t="shared" si="13"/>
        <v>#REF!</v>
      </c>
      <c r="T77" s="13" t="e">
        <f t="shared" si="13"/>
        <v>#REF!</v>
      </c>
      <c r="U77" s="13" t="e">
        <f t="shared" si="13"/>
        <v>#REF!</v>
      </c>
      <c r="V77" s="13" t="e">
        <f t="shared" si="13"/>
        <v>#REF!</v>
      </c>
      <c r="W77" s="13" t="e">
        <f t="shared" si="13"/>
        <v>#REF!</v>
      </c>
      <c r="X77" s="13" t="e">
        <f t="shared" si="13"/>
        <v>#REF!</v>
      </c>
      <c r="Y77" s="13" t="e">
        <f t="shared" si="13"/>
        <v>#REF!</v>
      </c>
      <c r="Z77" s="30" t="e">
        <f t="shared" si="13"/>
        <v>#REF!</v>
      </c>
      <c r="AA77" s="29" t="e">
        <f>SUM($R77:$Z77)</f>
        <v>#REF!</v>
      </c>
      <c r="AB77" s="16"/>
    </row>
    <row r="79" spans="1:29" x14ac:dyDescent="0.3">
      <c r="A79" s="23" t="s">
        <v>50</v>
      </c>
      <c r="B79" s="25" t="e">
        <f>$B$17-MIN($K$38:$K$49)</f>
        <v>#REF!</v>
      </c>
      <c r="C79" s="24"/>
      <c r="D79" s="24"/>
      <c r="E79" s="24"/>
      <c r="F79" s="24"/>
      <c r="G79" s="24"/>
      <c r="H79" s="24"/>
      <c r="I79" s="24"/>
      <c r="J79" s="24"/>
      <c r="L79" s="16"/>
      <c r="M79" s="16"/>
      <c r="O79" s="20"/>
      <c r="Q79" s="23" t="s">
        <v>50</v>
      </c>
      <c r="R79" s="25" t="e">
        <f>$B$17-MIN($AA$38:$AA$49)</f>
        <v>#REF!</v>
      </c>
      <c r="S79" s="24"/>
      <c r="T79" s="24"/>
      <c r="U79" s="24"/>
      <c r="V79" s="24"/>
      <c r="W79" s="24"/>
      <c r="X79" s="24"/>
      <c r="Y79" s="24"/>
      <c r="Z79" s="24"/>
      <c r="AB79" s="16"/>
      <c r="AC79" s="16"/>
    </row>
    <row r="81" spans="1:29" x14ac:dyDescent="0.3">
      <c r="A81" s="1" t="s">
        <v>57</v>
      </c>
      <c r="B81" s="27" t="s">
        <v>38</v>
      </c>
      <c r="Q81" s="1" t="s">
        <v>57</v>
      </c>
      <c r="R81" s="27" t="s">
        <v>38</v>
      </c>
    </row>
    <row r="82" spans="1:29" x14ac:dyDescent="0.3">
      <c r="A82" s="10" t="s">
        <v>12</v>
      </c>
      <c r="B82" s="26" t="e">
        <f t="shared" ref="B82:B93" si="15">$B$79-K66</f>
        <v>#REF!</v>
      </c>
      <c r="L82" s="16"/>
      <c r="M82" s="16"/>
      <c r="O82" s="20"/>
      <c r="Q82" s="10" t="s">
        <v>12</v>
      </c>
      <c r="R82" s="26" t="e">
        <f>$R$79-AA66</f>
        <v>#REF!</v>
      </c>
      <c r="AB82" s="16"/>
      <c r="AC82" s="16"/>
    </row>
    <row r="83" spans="1:29" x14ac:dyDescent="0.3">
      <c r="A83" s="10" t="s">
        <v>13</v>
      </c>
      <c r="B83" s="13" t="e">
        <f t="shared" si="15"/>
        <v>#REF!</v>
      </c>
      <c r="L83" s="16"/>
      <c r="M83" s="16"/>
      <c r="O83" s="20"/>
      <c r="Q83" s="10" t="s">
        <v>13</v>
      </c>
      <c r="R83" s="26" t="e">
        <f t="shared" ref="R83:R92" si="16">$R$79-AA67</f>
        <v>#REF!</v>
      </c>
      <c r="AB83" s="16"/>
      <c r="AC83" s="16"/>
    </row>
    <row r="84" spans="1:29" x14ac:dyDescent="0.3">
      <c r="A84" s="10" t="s">
        <v>14</v>
      </c>
      <c r="B84" s="13" t="e">
        <f t="shared" si="15"/>
        <v>#REF!</v>
      </c>
      <c r="L84" s="16"/>
      <c r="M84" s="16"/>
      <c r="O84" s="20"/>
      <c r="Q84" s="10" t="s">
        <v>14</v>
      </c>
      <c r="R84" s="26" t="e">
        <f t="shared" si="16"/>
        <v>#REF!</v>
      </c>
      <c r="AB84" s="16"/>
      <c r="AC84" s="16"/>
    </row>
    <row r="85" spans="1:29" x14ac:dyDescent="0.3">
      <c r="A85" s="10" t="s">
        <v>15</v>
      </c>
      <c r="B85" s="13" t="e">
        <f t="shared" si="15"/>
        <v>#REF!</v>
      </c>
      <c r="L85" s="16"/>
      <c r="M85" s="16"/>
      <c r="O85" s="20"/>
      <c r="Q85" s="10" t="s">
        <v>15</v>
      </c>
      <c r="R85" s="26" t="e">
        <f t="shared" si="16"/>
        <v>#REF!</v>
      </c>
      <c r="AB85" s="16"/>
      <c r="AC85" s="16"/>
    </row>
    <row r="86" spans="1:29" x14ac:dyDescent="0.3">
      <c r="A86" s="10" t="s">
        <v>16</v>
      </c>
      <c r="B86" s="13" t="e">
        <f t="shared" si="15"/>
        <v>#REF!</v>
      </c>
      <c r="L86" s="16"/>
      <c r="M86" s="16"/>
      <c r="O86" s="20"/>
      <c r="Q86" s="10" t="s">
        <v>16</v>
      </c>
      <c r="R86" s="26" t="e">
        <f t="shared" si="16"/>
        <v>#REF!</v>
      </c>
      <c r="AB86" s="16"/>
      <c r="AC86" s="16"/>
    </row>
    <row r="87" spans="1:29" x14ac:dyDescent="0.3">
      <c r="A87" s="10" t="s">
        <v>17</v>
      </c>
      <c r="B87" s="13" t="e">
        <f t="shared" si="15"/>
        <v>#REF!</v>
      </c>
      <c r="L87" s="16"/>
      <c r="M87" s="16"/>
      <c r="O87" s="20"/>
      <c r="Q87" s="10" t="s">
        <v>17</v>
      </c>
      <c r="R87" s="26" t="e">
        <f t="shared" si="16"/>
        <v>#REF!</v>
      </c>
      <c r="AB87" s="16"/>
      <c r="AC87" s="16"/>
    </row>
    <row r="88" spans="1:29" x14ac:dyDescent="0.3">
      <c r="A88" s="10" t="s">
        <v>18</v>
      </c>
      <c r="B88" s="13" t="e">
        <f t="shared" si="15"/>
        <v>#REF!</v>
      </c>
      <c r="L88" s="16"/>
      <c r="M88" s="16"/>
      <c r="O88" s="20"/>
      <c r="Q88" s="10" t="s">
        <v>18</v>
      </c>
      <c r="R88" s="26" t="e">
        <f t="shared" si="16"/>
        <v>#REF!</v>
      </c>
      <c r="AB88" s="16"/>
      <c r="AC88" s="16"/>
    </row>
    <row r="89" spans="1:29" x14ac:dyDescent="0.3">
      <c r="A89" s="10" t="s">
        <v>19</v>
      </c>
      <c r="B89" s="13" t="e">
        <f t="shared" si="15"/>
        <v>#REF!</v>
      </c>
      <c r="L89" s="16"/>
      <c r="M89" s="16"/>
      <c r="O89" s="20"/>
      <c r="Q89" s="10" t="s">
        <v>19</v>
      </c>
      <c r="R89" s="26" t="e">
        <f t="shared" si="16"/>
        <v>#REF!</v>
      </c>
      <c r="AB89" s="16"/>
      <c r="AC89" s="16"/>
    </row>
    <row r="90" spans="1:29" x14ac:dyDescent="0.3">
      <c r="A90" s="10" t="s">
        <v>20</v>
      </c>
      <c r="B90" s="13" t="e">
        <f t="shared" si="15"/>
        <v>#REF!</v>
      </c>
      <c r="L90" s="16"/>
      <c r="M90" s="16"/>
      <c r="O90" s="20"/>
      <c r="Q90" s="10" t="s">
        <v>20</v>
      </c>
      <c r="R90" s="26" t="e">
        <f t="shared" si="16"/>
        <v>#REF!</v>
      </c>
      <c r="AB90" s="16"/>
      <c r="AC90" s="16"/>
    </row>
    <row r="91" spans="1:29" x14ac:dyDescent="0.3">
      <c r="A91" s="10" t="s">
        <v>21</v>
      </c>
      <c r="B91" s="13" t="e">
        <f t="shared" si="15"/>
        <v>#REF!</v>
      </c>
      <c r="L91" s="16"/>
      <c r="M91" s="16"/>
      <c r="O91" s="20"/>
      <c r="Q91" s="10" t="s">
        <v>21</v>
      </c>
      <c r="R91" s="26" t="e">
        <f t="shared" si="16"/>
        <v>#REF!</v>
      </c>
      <c r="AB91" s="16"/>
      <c r="AC91" s="16"/>
    </row>
    <row r="92" spans="1:29" x14ac:dyDescent="0.3">
      <c r="A92" s="10" t="s">
        <v>22</v>
      </c>
      <c r="B92" s="13" t="e">
        <f t="shared" si="15"/>
        <v>#REF!</v>
      </c>
      <c r="L92" s="16"/>
      <c r="M92" s="16"/>
      <c r="O92" s="20"/>
      <c r="Q92" s="10" t="s">
        <v>22</v>
      </c>
      <c r="R92" s="26" t="e">
        <f t="shared" si="16"/>
        <v>#REF!</v>
      </c>
      <c r="AB92" s="16"/>
      <c r="AC92" s="16"/>
    </row>
    <row r="93" spans="1:29" x14ac:dyDescent="0.3">
      <c r="A93" s="10" t="s">
        <v>23</v>
      </c>
      <c r="B93" s="13" t="e">
        <f t="shared" si="15"/>
        <v>#REF!</v>
      </c>
      <c r="L93" s="16"/>
      <c r="M93" s="16"/>
      <c r="O93" s="20"/>
      <c r="Q93" s="10" t="s">
        <v>23</v>
      </c>
      <c r="R93" s="26" t="e">
        <f>$R$79-AA77</f>
        <v>#REF!</v>
      </c>
      <c r="AB93" s="16"/>
      <c r="AC93" s="16"/>
    </row>
    <row r="94" spans="1:29" x14ac:dyDescent="0.3">
      <c r="A94" s="15" t="s">
        <v>39</v>
      </c>
      <c r="B94" s="18" t="e">
        <f>SUM($B$82:$B$93)/$B$79</f>
        <v>#REF!</v>
      </c>
      <c r="Q94" s="15" t="s">
        <v>39</v>
      </c>
      <c r="R94" s="18" t="e">
        <f>SUM($R$82:$R$93)/$R$79</f>
        <v>#REF!</v>
      </c>
    </row>
    <row r="96" spans="1:29" x14ac:dyDescent="0.3">
      <c r="A96" s="1" t="s">
        <v>58</v>
      </c>
      <c r="B96" s="51" t="e">
        <f>(SUM($B$82:$B$93)-$D$97*$B$79)/(12-$D$97)</f>
        <v>#REF!</v>
      </c>
      <c r="D96" s="1" t="s">
        <v>41</v>
      </c>
      <c r="Q96" s="1" t="s">
        <v>58</v>
      </c>
      <c r="R96" s="51" t="e">
        <f>(SUM($R$82:$R$93)-$T$97*$R$79)/(12-$T$97)</f>
        <v>#REF!</v>
      </c>
      <c r="T96" s="1" t="s">
        <v>41</v>
      </c>
    </row>
    <row r="97" spans="1:22" x14ac:dyDescent="0.3">
      <c r="A97" s="1" t="s">
        <v>40</v>
      </c>
      <c r="D97" s="36">
        <f>'計算用(記載例太陽光)'!D97</f>
        <v>1.9</v>
      </c>
      <c r="Q97" s="1" t="s">
        <v>40</v>
      </c>
      <c r="T97" s="17">
        <f>D97</f>
        <v>1.9</v>
      </c>
    </row>
    <row r="98" spans="1:22" ht="15.6" thickBot="1" x14ac:dyDescent="0.35"/>
    <row r="99" spans="1:22" ht="15.6" thickBot="1" x14ac:dyDescent="0.35">
      <c r="A99" s="1" t="s">
        <v>59</v>
      </c>
      <c r="B99" s="21" t="e">
        <f>(MIN($K$38:$K$49)+$B$96)*1000</f>
        <v>#REF!</v>
      </c>
      <c r="Q99" s="1" t="s">
        <v>59</v>
      </c>
      <c r="R99" s="21" t="e">
        <f>(MIN($AA$38:$AA$49)+$R$96)*1000</f>
        <v>#REF!</v>
      </c>
      <c r="V99" s="16"/>
    </row>
    <row r="100" spans="1:22" ht="15.6" thickBot="1" x14ac:dyDescent="0.35"/>
    <row r="101" spans="1:22" ht="15.6" thickBot="1" x14ac:dyDescent="0.35">
      <c r="A101" s="1" t="s">
        <v>60</v>
      </c>
      <c r="B101" s="31" t="e">
        <f>B99/#REF!</f>
        <v>#REF!</v>
      </c>
      <c r="Q101" s="1" t="s">
        <v>60</v>
      </c>
      <c r="R101" s="31" t="e">
        <f>R99/#REF!</f>
        <v>#REF!</v>
      </c>
      <c r="S101" s="1" t="s">
        <v>94</v>
      </c>
    </row>
  </sheetData>
  <phoneticPr fontId="2"/>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AE101"/>
  <sheetViews>
    <sheetView topLeftCell="A79" workbookViewId="0">
      <selection activeCell="E15" sqref="E15:P15"/>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6" width="9" style="1"/>
    <col min="27" max="27" width="10.21875" style="1" bestFit="1" customWidth="1"/>
    <col min="28" max="28" width="10.44140625" style="1" bestFit="1" customWidth="1"/>
    <col min="29" max="16384" width="9" style="1"/>
  </cols>
  <sheetData>
    <row r="1" spans="1:13" x14ac:dyDescent="0.3">
      <c r="J1" s="10" t="s">
        <v>36</v>
      </c>
      <c r="L1" s="8"/>
      <c r="M1" s="9" t="s">
        <v>89</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'計算用(記載例太陽光)'!B4</f>
        <v>3984.801442596674</v>
      </c>
      <c r="C4" s="19">
        <f>'計算用(記載例太陽光)'!C4</f>
        <v>10414.000659727313</v>
      </c>
      <c r="D4" s="19">
        <f>'計算用(記載例太陽光)'!D4</f>
        <v>38345.222629796845</v>
      </c>
      <c r="E4" s="19">
        <f>'計算用(記載例太陽光)'!E4</f>
        <v>18498.051948051947</v>
      </c>
      <c r="F4" s="19">
        <f>'計算用(記載例太陽光)'!F4</f>
        <v>3813.3006720457151</v>
      </c>
      <c r="G4" s="19">
        <f>'計算用(記載例太陽光)'!G4</f>
        <v>17842.589820359281</v>
      </c>
      <c r="H4" s="19">
        <f>'計算用(記載例太陽光)'!H4</f>
        <v>7435.8566487317448</v>
      </c>
      <c r="I4" s="19">
        <f>'計算用(記載例太陽光)'!I4</f>
        <v>3411.3654618473897</v>
      </c>
      <c r="J4" s="19">
        <f>'計算用(記載例太陽光)'!J4</f>
        <v>10286.140122360372</v>
      </c>
    </row>
    <row r="5" spans="1:13" x14ac:dyDescent="0.3">
      <c r="A5" s="10" t="s">
        <v>13</v>
      </c>
      <c r="B5" s="19">
        <f>'計算用(記載例太陽光)'!B5</f>
        <v>3605.4866760168302</v>
      </c>
      <c r="C5" s="19">
        <f>'計算用(記載例太陽光)'!C5</f>
        <v>9703.8427649904697</v>
      </c>
      <c r="D5" s="19">
        <f>'計算用(記載例太陽光)'!D5</f>
        <v>37113.208803611735</v>
      </c>
      <c r="E5" s="19">
        <f>'計算用(記載例太陽光)'!E5</f>
        <v>18686.2012987013</v>
      </c>
      <c r="F5" s="19">
        <f>'計算用(記載例太陽光)'!F5</f>
        <v>3625.5944807742608</v>
      </c>
      <c r="G5" s="19">
        <f>'計算用(記載例太陽光)'!G5</f>
        <v>18365.052395209579</v>
      </c>
      <c r="H5" s="19">
        <f>'計算用(記載例太陽光)'!H5</f>
        <v>7487.8766333589547</v>
      </c>
      <c r="I5" s="19">
        <f>'計算用(記載例太陽光)'!I5</f>
        <v>3431.0843373493976</v>
      </c>
      <c r="J5" s="19">
        <f>'計算用(記載例太陽光)'!J5</f>
        <v>10445.297019932899</v>
      </c>
    </row>
    <row r="6" spans="1:13" x14ac:dyDescent="0.3">
      <c r="A6" s="10" t="s">
        <v>14</v>
      </c>
      <c r="B6" s="19">
        <f>'計算用(記載例太陽光)'!B6</f>
        <v>3624.4524143458225</v>
      </c>
      <c r="C6" s="19">
        <f>'計算用(記載例太陽光)'!C6</f>
        <v>10462.465474270635</v>
      </c>
      <c r="D6" s="19">
        <f>'計算用(記載例太陽光)'!D6</f>
        <v>41014.934537246052</v>
      </c>
      <c r="E6" s="19">
        <f>'計算用(記載例太陽光)'!E6</f>
        <v>20141.883116883117</v>
      </c>
      <c r="F6" s="19">
        <f>'計算用(記載例太陽光)'!F6</f>
        <v>3981.2483168675426</v>
      </c>
      <c r="G6" s="19">
        <f>'計算用(記載例太陽光)'!G6</f>
        <v>21046.369760479043</v>
      </c>
      <c r="H6" s="19">
        <f>'計算用(記載例太陽光)'!H6</f>
        <v>8218.1571867794009</v>
      </c>
      <c r="I6" s="19">
        <f>'計算用(記載例太陽光)'!I6</f>
        <v>3914.1967871485945</v>
      </c>
      <c r="J6" s="19">
        <f>'計算用(記載例太陽光)'!J6</f>
        <v>11879.711071640024</v>
      </c>
    </row>
    <row r="7" spans="1:13" x14ac:dyDescent="0.3">
      <c r="A7" s="10" t="s">
        <v>15</v>
      </c>
      <c r="B7" s="19">
        <f>'計算用(記載例太陽光)'!B7</f>
        <v>4091.9787081339714</v>
      </c>
      <c r="C7" s="19">
        <f>'計算用(記載例太陽光)'!C7</f>
        <v>12445.85006589658</v>
      </c>
      <c r="D7" s="19">
        <f>'計算用(記載例太陽光)'!D7</f>
        <v>52951.494074492097</v>
      </c>
      <c r="E7" s="19">
        <f>'計算用(記載例太陽光)'!E7</f>
        <v>24400</v>
      </c>
      <c r="F7" s="19">
        <f>'計算用(記載例太陽光)'!F7</f>
        <v>4909.8999999999996</v>
      </c>
      <c r="G7" s="19">
        <f>'計算用(記載例太陽光)'!G7</f>
        <v>26340</v>
      </c>
      <c r="H7" s="19">
        <f>'計算用(記載例太陽光)'!H7</f>
        <v>10412</v>
      </c>
      <c r="I7" s="19">
        <f>'計算用(記載例太陽光)'!I7</f>
        <v>4910</v>
      </c>
      <c r="J7" s="19">
        <f>'計算用(記載例太陽光)'!J7</f>
        <v>15216</v>
      </c>
    </row>
    <row r="8" spans="1:13" x14ac:dyDescent="0.3">
      <c r="A8" s="10" t="s">
        <v>16</v>
      </c>
      <c r="B8" s="19">
        <f>'計算用(記載例太陽光)'!B8</f>
        <v>4181</v>
      </c>
      <c r="C8" s="19">
        <f>'計算用(記載例太陽光)'!C8</f>
        <v>12721</v>
      </c>
      <c r="D8" s="19">
        <f>'計算用(記載例太陽光)'!D8</f>
        <v>52950</v>
      </c>
      <c r="E8" s="19">
        <f>'計算用(記載例太陽光)'!E8</f>
        <v>24400</v>
      </c>
      <c r="F8" s="19">
        <f>'計算用(記載例太陽光)'!F8</f>
        <v>4909.8999999999996</v>
      </c>
      <c r="G8" s="19">
        <f>'計算用(記載例太陽光)'!G8</f>
        <v>26340</v>
      </c>
      <c r="H8" s="19">
        <f>'計算用(記載例太陽光)'!H8</f>
        <v>10412</v>
      </c>
      <c r="I8" s="19">
        <f>'計算用(記載例太陽光)'!I8</f>
        <v>4910</v>
      </c>
      <c r="J8" s="19">
        <f>'計算用(記載例太陽光)'!J8</f>
        <v>15216</v>
      </c>
    </row>
    <row r="9" spans="1:13" x14ac:dyDescent="0.3">
      <c r="A9" s="10" t="s">
        <v>17</v>
      </c>
      <c r="B9" s="19">
        <f>'計算用(記載例太陽光)'!B9</f>
        <v>3931.9404306220094</v>
      </c>
      <c r="C9" s="19">
        <f>'計算用(記載例太陽光)'!C9</f>
        <v>11385.68454918986</v>
      </c>
      <c r="D9" s="19">
        <f>'計算用(記載例太陽光)'!D9</f>
        <v>45310.896726862302</v>
      </c>
      <c r="E9" s="19">
        <f>'計算用(記載例太陽光)'!E9</f>
        <v>22360.064935064936</v>
      </c>
      <c r="F9" s="19">
        <f>'計算用(記載例太陽光)'!F9</f>
        <v>4366.5399726352643</v>
      </c>
      <c r="G9" s="19">
        <f>'計算用(記載例太陽光)'!G9</f>
        <v>22732.050898203594</v>
      </c>
      <c r="H9" s="19">
        <f>'計算用(記載例太陽光)'!H9</f>
        <v>9105.4980784012296</v>
      </c>
      <c r="I9" s="19">
        <f>'計算用(記載例太陽光)'!I9</f>
        <v>4288.8554216867469</v>
      </c>
      <c r="J9" s="19">
        <f>'計算用(記載例太陽光)'!J9</f>
        <v>13117.931715018749</v>
      </c>
    </row>
    <row r="10" spans="1:13" x14ac:dyDescent="0.3">
      <c r="A10" s="10" t="s">
        <v>18</v>
      </c>
      <c r="B10" s="19">
        <f>'計算用(記載例太陽光)'!B10</f>
        <v>4354.1342416349426</v>
      </c>
      <c r="C10" s="19">
        <f>'計算用(記載例太陽光)'!C10</f>
        <v>10427.847749596833</v>
      </c>
      <c r="D10" s="19">
        <f>'計算用(記載例太陽光)'!D10</f>
        <v>37638.027370203163</v>
      </c>
      <c r="E10" s="19">
        <f>'計算用(記載例太陽光)'!E10</f>
        <v>19478.409090909092</v>
      </c>
      <c r="F10" s="19">
        <f>'計算用(記載例太陽光)'!F10</f>
        <v>3689.809756735548</v>
      </c>
      <c r="G10" s="19">
        <f>'計算用(記載例太陽光)'!G10</f>
        <v>18808.652694610777</v>
      </c>
      <c r="H10" s="19">
        <f>'計算用(記載例太陽光)'!H10</f>
        <v>7796.9953881629517</v>
      </c>
      <c r="I10" s="19">
        <f>'計算用(記載例太陽光)'!I10</f>
        <v>3539.5381526104416</v>
      </c>
      <c r="J10" s="19">
        <f>'計算用(記載例太陽光)'!J10</f>
        <v>11179.020327610026</v>
      </c>
    </row>
    <row r="11" spans="1:13" x14ac:dyDescent="0.3">
      <c r="A11" s="10" t="s">
        <v>19</v>
      </c>
      <c r="B11" s="19">
        <f>'計算用(記載例太陽光)'!B11</f>
        <v>4532.8114606291329</v>
      </c>
      <c r="C11" s="19">
        <f>'計算用(記載例太陽光)'!C11</f>
        <v>11630.56641254948</v>
      </c>
      <c r="D11" s="19">
        <f>'計算用(記載例太陽光)'!D11</f>
        <v>40007.430304740403</v>
      </c>
      <c r="E11" s="19">
        <f>'計算用(記載例太陽光)'!E11</f>
        <v>19260.551948051947</v>
      </c>
      <c r="F11" s="19">
        <f>'計算用(記載例太陽光)'!F11</f>
        <v>4070.1617758908628</v>
      </c>
      <c r="G11" s="19">
        <f>'計算用(記載例太陽光)'!G11</f>
        <v>19557.844311377245</v>
      </c>
      <c r="H11" s="19">
        <f>'計算用(記載例太陽光)'!H11</f>
        <v>8345.2059953881635</v>
      </c>
      <c r="I11" s="19">
        <f>'計算用(記載例太陽光)'!I11</f>
        <v>3647.9919678714859</v>
      </c>
      <c r="J11" s="19">
        <f>'計算用(記載例太陽光)'!J11</f>
        <v>11405.243339253997</v>
      </c>
    </row>
    <row r="12" spans="1:13" x14ac:dyDescent="0.3">
      <c r="A12" s="10" t="s">
        <v>20</v>
      </c>
      <c r="B12" s="19">
        <f>'計算用(記載例太陽光)'!B12</f>
        <v>4882.180324584252</v>
      </c>
      <c r="C12" s="19">
        <f>'計算用(記載例太陽光)'!C12</f>
        <v>12970.766896349509</v>
      </c>
      <c r="D12" s="19">
        <f>'計算用(記載例太陽光)'!D12</f>
        <v>44339.449492099324</v>
      </c>
      <c r="E12" s="19">
        <f>'計算用(記載例太陽光)'!E12</f>
        <v>21686.688311688311</v>
      </c>
      <c r="F12" s="19">
        <f>'計算用(記載例太陽光)'!F12</f>
        <v>4618.4614398680051</v>
      </c>
      <c r="G12" s="19">
        <f>'計算用(記載例太陽光)'!G12</f>
        <v>23500.958083832335</v>
      </c>
      <c r="H12" s="19">
        <f>'計算用(記載例太陽光)'!H12</f>
        <v>10072.869715603381</v>
      </c>
      <c r="I12" s="19">
        <f>'計算用(記載例太陽光)'!I12</f>
        <v>4525.4819277108436</v>
      </c>
      <c r="J12" s="19">
        <f>'計算用(記載例太陽光)'!J12</f>
        <v>14587.380303927373</v>
      </c>
    </row>
    <row r="13" spans="1:13" x14ac:dyDescent="0.3">
      <c r="A13" s="10" t="s">
        <v>21</v>
      </c>
      <c r="B13" s="19">
        <f>'計算用(記載例太陽光)'!B13</f>
        <v>4982</v>
      </c>
      <c r="C13" s="19">
        <f>'計算用(記載例太陽光)'!C13</f>
        <v>13493</v>
      </c>
      <c r="D13" s="19">
        <f>'計算用(記載例太陽光)'!D13</f>
        <v>47535.972065462753</v>
      </c>
      <c r="E13" s="19">
        <f>'計算用(記載例太陽光)'!E13</f>
        <v>22746.266233766233</v>
      </c>
      <c r="F13" s="19">
        <f>'計算用(記載例太陽光)'!F13</f>
        <v>4860.5036338759328</v>
      </c>
      <c r="G13" s="19">
        <f>'計算用(記載例太陽光)'!G13</f>
        <v>24240.291916167665</v>
      </c>
      <c r="H13" s="19">
        <f>'計算用(記載例太陽光)'!H13</f>
        <v>10313.962336664104</v>
      </c>
      <c r="I13" s="19">
        <f>'計算用(記載例太陽光)'!I13</f>
        <v>4525.4819277108436</v>
      </c>
      <c r="J13" s="19">
        <f>'計算用(記載例太陽光)'!J13</f>
        <v>14778.568778369845</v>
      </c>
    </row>
    <row r="14" spans="1:13" x14ac:dyDescent="0.3">
      <c r="A14" s="10" t="s">
        <v>22</v>
      </c>
      <c r="B14" s="19">
        <f>'計算用(記載例太陽光)'!B14</f>
        <v>4913.1244239631333</v>
      </c>
      <c r="C14" s="19">
        <f>'計算用(記載例太陽光)'!C14</f>
        <v>13345.627400674388</v>
      </c>
      <c r="D14" s="19">
        <f>'計算用(記載例太陽光)'!D14</f>
        <v>47535.673250564338</v>
      </c>
      <c r="E14" s="19">
        <f>'計算用(記載例太陽光)'!E14</f>
        <v>22746.266233766233</v>
      </c>
      <c r="F14" s="19">
        <f>'計算用(記載例太陽光)'!F14</f>
        <v>4860.5036338759328</v>
      </c>
      <c r="G14" s="19">
        <f>'計算用(記載例太陽光)'!G14</f>
        <v>24240.291916167665</v>
      </c>
      <c r="H14" s="19">
        <f>'計算用(記載例太陽光)'!H14</f>
        <v>10313.962336664104</v>
      </c>
      <c r="I14" s="19">
        <f>'計算用(記載例太陽光)'!I14</f>
        <v>4525.4819277108436</v>
      </c>
      <c r="J14" s="19">
        <f>'計算用(記載例太陽光)'!J14</f>
        <v>14778.568778369845</v>
      </c>
    </row>
    <row r="15" spans="1:13" x14ac:dyDescent="0.3">
      <c r="A15" s="10" t="s">
        <v>23</v>
      </c>
      <c r="B15" s="19">
        <f>'計算用(記載例太陽光)'!B15</f>
        <v>4533.80965738329</v>
      </c>
      <c r="C15" s="19">
        <f>'計算用(記載例太陽光)'!C15</f>
        <v>12399.079900307872</v>
      </c>
      <c r="D15" s="19">
        <f>'計算用(記載例太陽光)'!D15</f>
        <v>43155.744074492097</v>
      </c>
      <c r="E15" s="19">
        <f>'計算用(記載例太陽光)'!E15</f>
        <v>20775.64935064935</v>
      </c>
      <c r="F15" s="19">
        <f>'計算用(記載例太陽光)'!F15</f>
        <v>4499.9101611702445</v>
      </c>
      <c r="G15" s="19">
        <f>'計算用(記載例太陽光)'!G15</f>
        <v>21598.405688622755</v>
      </c>
      <c r="H15" s="19">
        <f>'計算用(記載例太陽光)'!H15</f>
        <v>9104.4976940814759</v>
      </c>
      <c r="I15" s="19">
        <f>'計算用(記載例太陽光)'!I15</f>
        <v>4042.3694779116468</v>
      </c>
      <c r="J15" s="19">
        <f>'計算用(記載例太陽光)'!J15</f>
        <v>12567.388987566608</v>
      </c>
    </row>
    <row r="16" spans="1:13" x14ac:dyDescent="0.3">
      <c r="B16" s="2"/>
      <c r="C16" s="2"/>
      <c r="D16" s="2"/>
      <c r="E16" s="2"/>
      <c r="F16" s="2"/>
      <c r="G16" s="2"/>
      <c r="H16" s="2"/>
      <c r="I16" s="2"/>
      <c r="J16" s="2"/>
      <c r="K16" s="2"/>
    </row>
    <row r="17" spans="1:14" x14ac:dyDescent="0.3">
      <c r="A17" s="1" t="s">
        <v>44</v>
      </c>
      <c r="B17" s="34">
        <f>'計算用(記載例太陽光)'!B17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'計算用(記載例太陽光)'!B19</f>
        <v>0.1953</v>
      </c>
      <c r="C19" s="35">
        <f>'計算用(記載例太陽光)'!C19</f>
        <v>0.10210000000000001</v>
      </c>
      <c r="D19" s="35">
        <f>'計算用(記載例太陽光)'!D19</f>
        <v>5.5E-2</v>
      </c>
      <c r="E19" s="35">
        <f>'計算用(記載例太陽光)'!E19</f>
        <v>7.4999999999999997E-3</v>
      </c>
      <c r="F19" s="35">
        <f>'計算用(記載例太陽光)'!F19</f>
        <v>0.22329999999999997</v>
      </c>
      <c r="G19" s="35">
        <f>'計算用(記載例太陽光)'!G19</f>
        <v>-9.1999999999999998E-3</v>
      </c>
      <c r="H19" s="35">
        <f>'計算用(記載例太陽光)'!H19</f>
        <v>-4.4000000000000003E-3</v>
      </c>
      <c r="I19" s="35">
        <f>'計算用(記載例太陽光)'!I19</f>
        <v>8.6999999999999994E-2</v>
      </c>
      <c r="J19" s="35">
        <f>'計算用(記載例太陽光)'!J19</f>
        <v>0.2225</v>
      </c>
      <c r="K19" s="1" t="str">
        <f>'計算用(記載例太陽光)'!K19</f>
        <v>←容量市場調達量(再エネなし)を正として、補正係数kWで年間kWを算出</v>
      </c>
    </row>
    <row r="21" spans="1:14" x14ac:dyDescent="0.3">
      <c r="A21" s="1" t="s">
        <v>53</v>
      </c>
      <c r="B21" s="35">
        <f>'計算用(記載例太陽光)'!B21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47</v>
      </c>
      <c r="C23" s="10"/>
      <c r="D23" s="10"/>
      <c r="E23" s="10"/>
      <c r="F23" s="10"/>
      <c r="G23" s="10"/>
      <c r="H23" s="10"/>
      <c r="I23" s="10"/>
      <c r="J23" s="10"/>
      <c r="K23" s="10"/>
      <c r="N23" s="1" t="s">
        <v>79</v>
      </c>
    </row>
    <row r="24" spans="1:14" x14ac:dyDescent="0.3">
      <c r="A24" s="10" t="s">
        <v>12</v>
      </c>
      <c r="B24" s="35">
        <f>'計算用(水力)'!B24</f>
        <v>0.41977306838294109</v>
      </c>
      <c r="C24" s="35">
        <f>'計算用(水力)'!C24</f>
        <v>0.69418413135849266</v>
      </c>
      <c r="D24" s="35">
        <f>'計算用(水力)'!D24</f>
        <v>0.59251724592123167</v>
      </c>
      <c r="E24" s="35">
        <f>'計算用(水力)'!E24</f>
        <v>0.51024488265847945</v>
      </c>
      <c r="F24" s="35">
        <f>'計算用(水力)'!F24</f>
        <v>0.71839653701295447</v>
      </c>
      <c r="G24" s="35">
        <f>'計算用(水力)'!G24</f>
        <v>0.5203716511169848</v>
      </c>
      <c r="H24" s="35">
        <f>'計算用(水力)'!H24</f>
        <v>0.47196597485194636</v>
      </c>
      <c r="I24" s="35">
        <f>'計算用(水力)'!I24</f>
        <v>0.45495995409151285</v>
      </c>
      <c r="J24" s="35">
        <f>'計算用(水力)'!J24</f>
        <v>0.30061902259507695</v>
      </c>
      <c r="N24" s="35" t="e">
        <f>HLOOKUP(#REF!,$B$2:$J$35,23,0)</f>
        <v>#REF!</v>
      </c>
    </row>
    <row r="25" spans="1:14" x14ac:dyDescent="0.3">
      <c r="A25" s="10" t="s">
        <v>13</v>
      </c>
      <c r="B25" s="35">
        <f>'計算用(水力)'!B25</f>
        <v>0.69101983860834493</v>
      </c>
      <c r="C25" s="35">
        <f>'計算用(水力)'!C25</f>
        <v>0.66602951937358024</v>
      </c>
      <c r="D25" s="35">
        <f>'計算用(水力)'!D25</f>
        <v>0.66307256164197526</v>
      </c>
      <c r="E25" s="35">
        <f>'計算用(水力)'!E25</f>
        <v>0.52643931293475055</v>
      </c>
      <c r="F25" s="35">
        <f>'計算用(水力)'!F25</f>
        <v>0.72817452173563901</v>
      </c>
      <c r="G25" s="35">
        <f>'計算用(水力)'!G25</f>
        <v>0.58403987417345848</v>
      </c>
      <c r="H25" s="35">
        <f>'計算用(水力)'!H25</f>
        <v>0.37218550368023096</v>
      </c>
      <c r="I25" s="35">
        <f>'計算用(水力)'!I25</f>
        <v>0.47182730127970218</v>
      </c>
      <c r="J25" s="35">
        <f>'計算用(水力)'!J25</f>
        <v>0.31583868275576737</v>
      </c>
      <c r="N25" s="35" t="e">
        <f>HLOOKUP(#REF!,$B$2:$J$35,24,0)</f>
        <v>#REF!</v>
      </c>
    </row>
    <row r="26" spans="1:14" x14ac:dyDescent="0.3">
      <c r="A26" s="10" t="s">
        <v>14</v>
      </c>
      <c r="B26" s="35">
        <f>'計算用(水力)'!B26</f>
        <v>0.56416212570247037</v>
      </c>
      <c r="C26" s="35">
        <f>'計算用(水力)'!C26</f>
        <v>0.50023063558940994</v>
      </c>
      <c r="D26" s="35">
        <f>'計算用(水力)'!D26</f>
        <v>0.59856367034693703</v>
      </c>
      <c r="E26" s="35">
        <f>'計算用(水力)'!E26</f>
        <v>0.48387069212319866</v>
      </c>
      <c r="F26" s="35">
        <f>'計算用(水力)'!F26</f>
        <v>0.58366197273739295</v>
      </c>
      <c r="G26" s="35">
        <f>'計算用(水力)'!G26</f>
        <v>0.56441318750795433</v>
      </c>
      <c r="H26" s="35">
        <f>'計算用(水力)'!H26</f>
        <v>0.35185012184059988</v>
      </c>
      <c r="I26" s="35">
        <f>'計算用(水力)'!I26</f>
        <v>0.53658966382334194</v>
      </c>
      <c r="J26" s="35">
        <f>'計算用(水力)'!J26</f>
        <v>0.40463535682436597</v>
      </c>
      <c r="N26" s="35" t="e">
        <f>HLOOKUP(#REF!,$B$2:$J$35,25,0)</f>
        <v>#REF!</v>
      </c>
    </row>
    <row r="27" spans="1:14" x14ac:dyDescent="0.3">
      <c r="A27" s="10" t="s">
        <v>15</v>
      </c>
      <c r="B27" s="35">
        <f>'計算用(水力)'!B27</f>
        <v>0.42122130014391296</v>
      </c>
      <c r="C27" s="35">
        <f>'計算用(水力)'!C27</f>
        <v>0.46712457673550734</v>
      </c>
      <c r="D27" s="35">
        <f>'計算用(水力)'!D27</f>
        <v>0.56585344292667628</v>
      </c>
      <c r="E27" s="35">
        <f>'計算用(水力)'!E27</f>
        <v>0.52769745535824075</v>
      </c>
      <c r="F27" s="35">
        <f>'計算用(水力)'!F27</f>
        <v>0.59638563974291481</v>
      </c>
      <c r="G27" s="35">
        <f>'計算用(水力)'!G27</f>
        <v>0.59812334372964138</v>
      </c>
      <c r="H27" s="35">
        <f>'計算用(水力)'!H27</f>
        <v>0.42889739456826292</v>
      </c>
      <c r="I27" s="35">
        <f>'計算用(水力)'!I27</f>
        <v>0.57783299581785541</v>
      </c>
      <c r="J27" s="35">
        <f>'計算用(水力)'!J27</f>
        <v>0.48084744672560786</v>
      </c>
      <c r="N27" s="35" t="e">
        <f>HLOOKUP(#REF!,$B$2:$J$35,26,0)</f>
        <v>#REF!</v>
      </c>
    </row>
    <row r="28" spans="1:14" x14ac:dyDescent="0.3">
      <c r="A28" s="10" t="s">
        <v>16</v>
      </c>
      <c r="B28" s="35">
        <f>'計算用(水力)'!B28</f>
        <v>0.44890356609580911</v>
      </c>
      <c r="C28" s="35">
        <f>'計算用(水力)'!C28</f>
        <v>0.39889071600955056</v>
      </c>
      <c r="D28" s="35">
        <f>'計算用(水力)'!D28</f>
        <v>0.53305633844096212</v>
      </c>
      <c r="E28" s="35">
        <f>'計算用(水力)'!E28</f>
        <v>0.45037228490515185</v>
      </c>
      <c r="F28" s="35">
        <f>'計算用(水力)'!F28</f>
        <v>0.46347411540781341</v>
      </c>
      <c r="G28" s="35">
        <f>'計算用(水力)'!G28</f>
        <v>0.47929459385415957</v>
      </c>
      <c r="H28" s="35">
        <f>'計算用(水力)'!H28</f>
        <v>0.33542439429732979</v>
      </c>
      <c r="I28" s="35">
        <f>'計算用(水力)'!I28</f>
        <v>0.51562221961792742</v>
      </c>
      <c r="J28" s="35">
        <f>'計算用(水力)'!J28</f>
        <v>0.40970236110659697</v>
      </c>
      <c r="N28" s="35" t="e">
        <f>HLOOKUP(#REF!,$B$2:$J$35,27,0)</f>
        <v>#REF!</v>
      </c>
    </row>
    <row r="29" spans="1:14" x14ac:dyDescent="0.3">
      <c r="A29" s="10" t="s">
        <v>17</v>
      </c>
      <c r="B29" s="35">
        <f>'計算用(水力)'!B29</f>
        <v>0.37691774600004241</v>
      </c>
      <c r="C29" s="35">
        <f>'計算用(水力)'!C29</f>
        <v>0.37753937335330762</v>
      </c>
      <c r="D29" s="35">
        <f>'計算用(水力)'!D29</f>
        <v>0.51865637449179869</v>
      </c>
      <c r="E29" s="35">
        <f>'計算用(水力)'!E29</f>
        <v>0.44977781614154572</v>
      </c>
      <c r="F29" s="35">
        <f>'計算用(水力)'!F29</f>
        <v>0.41563869347675891</v>
      </c>
      <c r="G29" s="35">
        <f>'計算用(水力)'!G29</f>
        <v>0.43230080556164896</v>
      </c>
      <c r="H29" s="35">
        <f>'計算用(水力)'!H29</f>
        <v>0.34504889557012897</v>
      </c>
      <c r="I29" s="35">
        <f>'計算用(水力)'!I29</f>
        <v>0.49740960378151489</v>
      </c>
      <c r="J29" s="35">
        <f>'計算用(水力)'!J29</f>
        <v>0.39816336768490906</v>
      </c>
      <c r="N29" s="35" t="e">
        <f>HLOOKUP(#REF!,$B$2:$J$35,28,0)</f>
        <v>#REF!</v>
      </c>
    </row>
    <row r="30" spans="1:14" x14ac:dyDescent="0.3">
      <c r="A30" s="10" t="s">
        <v>18</v>
      </c>
      <c r="B30" s="35">
        <f>'計算用(水力)'!B30</f>
        <v>0.35670088459714544</v>
      </c>
      <c r="C30" s="35">
        <f>'計算用(水力)'!C30</f>
        <v>0.30578514977800725</v>
      </c>
      <c r="D30" s="35">
        <f>'計算用(水力)'!D30</f>
        <v>0.46817742861158773</v>
      </c>
      <c r="E30" s="35">
        <f>'計算用(水力)'!E30</f>
        <v>0.38809453220799334</v>
      </c>
      <c r="F30" s="35">
        <f>'計算用(水力)'!F30</f>
        <v>0.35386731451165093</v>
      </c>
      <c r="G30" s="35">
        <f>'計算用(水力)'!G30</f>
        <v>0.32690811057178221</v>
      </c>
      <c r="H30" s="35">
        <f>'計算用(水力)'!H30</f>
        <v>0.25475973280896591</v>
      </c>
      <c r="I30" s="35">
        <f>'計算用(水力)'!I30</f>
        <v>0.37969645055835205</v>
      </c>
      <c r="J30" s="35">
        <f>'計算用(水力)'!J30</f>
        <v>0.28842156741233071</v>
      </c>
      <c r="N30" s="35" t="e">
        <f>HLOOKUP(#REF!,$B$2:$J$35,29,0)</f>
        <v>#REF!</v>
      </c>
    </row>
    <row r="31" spans="1:14" x14ac:dyDescent="0.3">
      <c r="A31" s="10" t="s">
        <v>19</v>
      </c>
      <c r="B31" s="35">
        <f>'計算用(水力)'!B31</f>
        <v>0.34588614793754086</v>
      </c>
      <c r="C31" s="35">
        <f>'計算用(水力)'!C31</f>
        <v>0.42666237194476025</v>
      </c>
      <c r="D31" s="35">
        <f>'計算用(水力)'!D31</f>
        <v>0.42277002878296949</v>
      </c>
      <c r="E31" s="35">
        <f>'計算用(水力)'!E31</f>
        <v>0.3356747905037164</v>
      </c>
      <c r="F31" s="35">
        <f>'計算用(水力)'!F31</f>
        <v>0.3889282046815063</v>
      </c>
      <c r="G31" s="35">
        <f>'計算用(水力)'!G31</f>
        <v>0.30298870752003515</v>
      </c>
      <c r="H31" s="35">
        <f>'計算用(水力)'!H31</f>
        <v>0.18816939259864937</v>
      </c>
      <c r="I31" s="35">
        <f>'計算用(水力)'!I31</f>
        <v>0.25802043608908054</v>
      </c>
      <c r="J31" s="35">
        <f>'計算用(水力)'!J31</f>
        <v>0.23207892772642918</v>
      </c>
      <c r="N31" s="35" t="e">
        <f>HLOOKUP(#REF!,$B$2:$J$35,30,0)</f>
        <v>#REF!</v>
      </c>
    </row>
    <row r="32" spans="1:14" x14ac:dyDescent="0.3">
      <c r="A32" s="10" t="s">
        <v>20</v>
      </c>
      <c r="B32" s="35">
        <f>'計算用(水力)'!B32</f>
        <v>0.32862824298032811</v>
      </c>
      <c r="C32" s="35">
        <f>'計算用(水力)'!C32</f>
        <v>0.48720388578395912</v>
      </c>
      <c r="D32" s="35">
        <f>'計算用(水力)'!D32</f>
        <v>0.42140683383701322</v>
      </c>
      <c r="E32" s="35">
        <f>'計算用(水力)'!E32</f>
        <v>0.31744574687700916</v>
      </c>
      <c r="F32" s="35">
        <f>'計算用(水力)'!F32</f>
        <v>0.43952197903791212</v>
      </c>
      <c r="G32" s="35">
        <f>'計算用(水力)'!G32</f>
        <v>0.3462969869374532</v>
      </c>
      <c r="H32" s="35">
        <f>'計算用(水力)'!H32</f>
        <v>0.26129350546149188</v>
      </c>
      <c r="I32" s="35">
        <f>'計算用(水力)'!I32</f>
        <v>0.26437764291386862</v>
      </c>
      <c r="J32" s="35">
        <f>'計算用(水力)'!J32</f>
        <v>0.22142995169926025</v>
      </c>
      <c r="N32" s="35" t="e">
        <f>HLOOKUP(#REF!,$B$2:$J$35,31,0)</f>
        <v>#REF!</v>
      </c>
    </row>
    <row r="33" spans="1:30" x14ac:dyDescent="0.3">
      <c r="A33" s="10" t="s">
        <v>21</v>
      </c>
      <c r="B33" s="35">
        <f>'計算用(水力)'!B33</f>
        <v>0.29220270814934396</v>
      </c>
      <c r="C33" s="35">
        <f>'計算用(水力)'!C33</f>
        <v>0.38830568328096038</v>
      </c>
      <c r="D33" s="35">
        <f>'計算用(水力)'!D33</f>
        <v>0.37860849273303659</v>
      </c>
      <c r="E33" s="35">
        <f>'計算用(水力)'!E33</f>
        <v>0.26639091987833696</v>
      </c>
      <c r="F33" s="35">
        <f>'計算用(水力)'!F33</f>
        <v>0.3482691779558138</v>
      </c>
      <c r="G33" s="35">
        <f>'計算用(水力)'!G33</f>
        <v>0.33830303963197494</v>
      </c>
      <c r="H33" s="35">
        <f>'計算用(水力)'!H33</f>
        <v>0.34055657436838183</v>
      </c>
      <c r="I33" s="35">
        <f>'計算用(水力)'!I33</f>
        <v>0.24348979865432216</v>
      </c>
      <c r="J33" s="35">
        <f>'計算用(水力)'!J33</f>
        <v>0.21886510135776799</v>
      </c>
      <c r="N33" s="35" t="e">
        <f>HLOOKUP(#REF!,$B$2:$J$35,32,0)</f>
        <v>#REF!</v>
      </c>
    </row>
    <row r="34" spans="1:30" x14ac:dyDescent="0.3">
      <c r="A34" s="10" t="s">
        <v>22</v>
      </c>
      <c r="B34" s="35">
        <f>'計算用(水力)'!B34</f>
        <v>0.27354390103200849</v>
      </c>
      <c r="C34" s="35">
        <f>'計算用(水力)'!C34</f>
        <v>0.39904533458792252</v>
      </c>
      <c r="D34" s="35">
        <f>'計算用(水力)'!D34</f>
        <v>0.36057252819891944</v>
      </c>
      <c r="E34" s="35">
        <f>'計算用(水力)'!E34</f>
        <v>0.2746521987661511</v>
      </c>
      <c r="F34" s="35">
        <f>'計算用(水力)'!F34</f>
        <v>0.33930763789370744</v>
      </c>
      <c r="G34" s="35">
        <f>'計算用(水力)'!G34</f>
        <v>0.3655896201295068</v>
      </c>
      <c r="H34" s="35">
        <f>'計算用(水力)'!H34</f>
        <v>0.40412863237746871</v>
      </c>
      <c r="I34" s="35">
        <f>'計算用(水力)'!I34</f>
        <v>0.34105795180590193</v>
      </c>
      <c r="J34" s="35">
        <f>'計算用(水力)'!J34</f>
        <v>0.23813451753049653</v>
      </c>
      <c r="N34" s="35" t="e">
        <f>HLOOKUP(#REF!,$B$2:$J$35,33,0)</f>
        <v>#REF!</v>
      </c>
      <c r="Q34" s="1" t="s">
        <v>93</v>
      </c>
    </row>
    <row r="35" spans="1:30" x14ac:dyDescent="0.3">
      <c r="A35" s="10" t="s">
        <v>23</v>
      </c>
      <c r="B35" s="35">
        <f>'計算用(水力)'!B35</f>
        <v>0.25247425347787522</v>
      </c>
      <c r="C35" s="35">
        <f>'計算用(水力)'!C35</f>
        <v>0.52297311502737276</v>
      </c>
      <c r="D35" s="35">
        <f>'計算用(水力)'!D35</f>
        <v>0.42890453068394946</v>
      </c>
      <c r="E35" s="35">
        <f>'計算用(水力)'!E35</f>
        <v>0.38593116212629008</v>
      </c>
      <c r="F35" s="35">
        <f>'計算用(水力)'!F35</f>
        <v>0.49274430224019794</v>
      </c>
      <c r="G35" s="35">
        <f>'計算用(水力)'!G35</f>
        <v>0.42564682574175933</v>
      </c>
      <c r="H35" s="35">
        <f>'計算用(水力)'!H35</f>
        <v>0.50128087603581917</v>
      </c>
      <c r="I35" s="35">
        <f>'計算用(水力)'!I35</f>
        <v>0.49226658369580462</v>
      </c>
      <c r="J35" s="35">
        <f>'計算用(水力)'!J35</f>
        <v>0.29446489662260467</v>
      </c>
      <c r="N35" s="35" t="e">
        <f>HLOOKUP(#REF!,$B$2:$J$35,34,0)</f>
        <v>#REF!</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59" t="e">
        <f>IF(#REF!=B$2,B24*#REF!/1000,0)</f>
        <v>#REF!</v>
      </c>
      <c r="C38" s="59" t="e">
        <f>IF(#REF!=C$2,C24*#REF!/1000,0)</f>
        <v>#REF!</v>
      </c>
      <c r="D38" s="59" t="e">
        <f>IF(#REF!=D$2,D24*#REF!/1000,0)</f>
        <v>#REF!</v>
      </c>
      <c r="E38" s="59" t="e">
        <f>IF(#REF!=E$2,E24*#REF!/1000,0)</f>
        <v>#REF!</v>
      </c>
      <c r="F38" s="59" t="e">
        <f>IF(#REF!=F$2,F24*#REF!/1000,0)</f>
        <v>#REF!</v>
      </c>
      <c r="G38" s="59" t="e">
        <f>IF(#REF!=G$2,G24*#REF!/1000,0)</f>
        <v>#REF!</v>
      </c>
      <c r="H38" s="59" t="e">
        <f>IF(#REF!=H$2,H24*#REF!/1000,0)</f>
        <v>#REF!</v>
      </c>
      <c r="I38" s="59" t="e">
        <f>IF(#REF!=I$2,I24*#REF!/1000,0)</f>
        <v>#REF!</v>
      </c>
      <c r="J38" s="60" t="e">
        <f>IF(#REF!=J$2,J24*#REF!/1000,0)</f>
        <v>#REF!</v>
      </c>
      <c r="K38" s="61" t="e">
        <f>SUM(B38:J38)</f>
        <v>#REF!</v>
      </c>
      <c r="L38" s="62" t="e">
        <f>MIN($K$38:$K$49)</f>
        <v>#REF!</v>
      </c>
      <c r="N38" s="39" t="e">
        <f t="shared" ref="N38:N49" si="1">K38*1000</f>
        <v>#REF!</v>
      </c>
      <c r="Q38" s="10" t="s">
        <v>12</v>
      </c>
      <c r="R38" s="41" t="e">
        <f>IF(#REF!=B$2,B24*#REF!/1000,0)</f>
        <v>#REF!</v>
      </c>
      <c r="S38" s="41" t="e">
        <f>IF(#REF!=C$2,C24*#REF!/1000,0)</f>
        <v>#REF!</v>
      </c>
      <c r="T38" s="41" t="e">
        <f>IF(#REF!=D$2,D24*#REF!/1000,0)</f>
        <v>#REF!</v>
      </c>
      <c r="U38" s="41" t="e">
        <f>IF(#REF!=E$2,E24*#REF!/1000,0)</f>
        <v>#REF!</v>
      </c>
      <c r="V38" s="41" t="e">
        <f>IF(#REF!=F$2,F24*#REF!/1000,0)</f>
        <v>#REF!</v>
      </c>
      <c r="W38" s="41" t="e">
        <f>IF(#REF!=G$2,G24*#REF!/1000,0)</f>
        <v>#REF!</v>
      </c>
      <c r="X38" s="41" t="e">
        <f>IF(#REF!=H$2,H24*#REF!/1000,0)</f>
        <v>#REF!</v>
      </c>
      <c r="Y38" s="41" t="e">
        <f>IF(#REF!=I$2,I24*#REF!/1000,0)</f>
        <v>#REF!</v>
      </c>
      <c r="Z38" s="42" t="e">
        <f>IF(#REF!=J$2,J24*#REF!/1000,0)</f>
        <v>#REF!</v>
      </c>
      <c r="AA38" s="43" t="e">
        <f>SUM(R38:Z38)</f>
        <v>#REF!</v>
      </c>
      <c r="AB38" s="44" t="e">
        <f>MIN($AA$38:$AA$49)</f>
        <v>#REF!</v>
      </c>
      <c r="AD38" s="39" t="e">
        <f t="shared" ref="AD38:AD49" si="2">AA38*1000</f>
        <v>#REF!</v>
      </c>
    </row>
    <row r="39" spans="1:30" x14ac:dyDescent="0.3">
      <c r="A39" s="10" t="s">
        <v>13</v>
      </c>
      <c r="B39" s="59" t="e">
        <f>IF(#REF!=B$2,B25*#REF!/1000,0)</f>
        <v>#REF!</v>
      </c>
      <c r="C39" s="59" t="e">
        <f>IF(#REF!=C$2,C25*#REF!/1000,0)</f>
        <v>#REF!</v>
      </c>
      <c r="D39" s="59" t="e">
        <f>IF(#REF!=D$2,D25*#REF!/1000,0)</f>
        <v>#REF!</v>
      </c>
      <c r="E39" s="59" t="e">
        <f>IF(#REF!=E$2,E25*#REF!/1000,0)</f>
        <v>#REF!</v>
      </c>
      <c r="F39" s="59" t="e">
        <f>IF(#REF!=F$2,F25*#REF!/1000,0)</f>
        <v>#REF!</v>
      </c>
      <c r="G39" s="59" t="e">
        <f>IF(#REF!=G$2,G25*#REF!/1000,0)</f>
        <v>#REF!</v>
      </c>
      <c r="H39" s="59" t="e">
        <f>IF(#REF!=H$2,H25*#REF!/1000,0)</f>
        <v>#REF!</v>
      </c>
      <c r="I39" s="59" t="e">
        <f>IF(#REF!=I$2,I25*#REF!/1000,0)</f>
        <v>#REF!</v>
      </c>
      <c r="J39" s="60" t="e">
        <f>IF(#REF!=J$2,J25*#REF!/1000,0)</f>
        <v>#REF!</v>
      </c>
      <c r="K39" s="61" t="e">
        <f t="shared" ref="K39:K49" si="3">SUM(B39:J39)</f>
        <v>#REF!</v>
      </c>
      <c r="L39" s="62" t="e">
        <f t="shared" ref="L39:L49" si="4">MIN($K$38:$K$49)</f>
        <v>#REF!</v>
      </c>
      <c r="N39" s="39" t="e">
        <f t="shared" si="1"/>
        <v>#REF!</v>
      </c>
      <c r="Q39" s="10" t="s">
        <v>13</v>
      </c>
      <c r="R39" s="41" t="e">
        <f>IF(#REF!=B$2,B25*#REF!/1000,0)</f>
        <v>#REF!</v>
      </c>
      <c r="S39" s="41" t="e">
        <f>IF(#REF!=C$2,C25*#REF!/1000,0)</f>
        <v>#REF!</v>
      </c>
      <c r="T39" s="41" t="e">
        <f>IF(#REF!=D$2,D25*#REF!/1000,0)</f>
        <v>#REF!</v>
      </c>
      <c r="U39" s="41" t="e">
        <f>IF(#REF!=E$2,E25*#REF!/1000,0)</f>
        <v>#REF!</v>
      </c>
      <c r="V39" s="41" t="e">
        <f>IF(#REF!=F$2,F25*#REF!/1000,0)</f>
        <v>#REF!</v>
      </c>
      <c r="W39" s="41" t="e">
        <f>IF(#REF!=G$2,G25*#REF!/1000,0)</f>
        <v>#REF!</v>
      </c>
      <c r="X39" s="41" t="e">
        <f>IF(#REF!=H$2,H25*#REF!/1000,0)</f>
        <v>#REF!</v>
      </c>
      <c r="Y39" s="41" t="e">
        <f>IF(#REF!=I$2,I25*#REF!/1000,0)</f>
        <v>#REF!</v>
      </c>
      <c r="Z39" s="42" t="e">
        <f>IF(#REF!=J$2,J25*#REF!/1000,0)</f>
        <v>#REF!</v>
      </c>
      <c r="AA39" s="43" t="e">
        <f t="shared" ref="AA39:AA48" si="5">SUM(R39:Z39)</f>
        <v>#REF!</v>
      </c>
      <c r="AB39" s="44" t="e">
        <f t="shared" ref="AB39:AB49" si="6">MIN($AA$38:$AA$49)</f>
        <v>#REF!</v>
      </c>
      <c r="AD39" s="39" t="e">
        <f t="shared" si="2"/>
        <v>#REF!</v>
      </c>
    </row>
    <row r="40" spans="1:30" x14ac:dyDescent="0.3">
      <c r="A40" s="10" t="s">
        <v>14</v>
      </c>
      <c r="B40" s="59" t="e">
        <f>IF(#REF!=B$2,B26*#REF!/1000,0)</f>
        <v>#REF!</v>
      </c>
      <c r="C40" s="59" t="e">
        <f>IF(#REF!=C$2,C26*#REF!/1000,0)</f>
        <v>#REF!</v>
      </c>
      <c r="D40" s="59" t="e">
        <f>IF(#REF!=D$2,D26*#REF!/1000,0)</f>
        <v>#REF!</v>
      </c>
      <c r="E40" s="59" t="e">
        <f>IF(#REF!=E$2,E26*#REF!/1000,0)</f>
        <v>#REF!</v>
      </c>
      <c r="F40" s="59" t="e">
        <f>IF(#REF!=F$2,F26*#REF!/1000,0)</f>
        <v>#REF!</v>
      </c>
      <c r="G40" s="59" t="e">
        <f>IF(#REF!=G$2,G26*#REF!/1000,0)</f>
        <v>#REF!</v>
      </c>
      <c r="H40" s="59" t="e">
        <f>IF(#REF!=H$2,H26*#REF!/1000,0)</f>
        <v>#REF!</v>
      </c>
      <c r="I40" s="59" t="e">
        <f>IF(#REF!=I$2,I26*#REF!/1000,0)</f>
        <v>#REF!</v>
      </c>
      <c r="J40" s="60" t="e">
        <f>IF(#REF!=J$2,J26*#REF!/1000,0)</f>
        <v>#REF!</v>
      </c>
      <c r="K40" s="61" t="e">
        <f t="shared" si="3"/>
        <v>#REF!</v>
      </c>
      <c r="L40" s="62" t="e">
        <f t="shared" si="4"/>
        <v>#REF!</v>
      </c>
      <c r="N40" s="39" t="e">
        <f t="shared" si="1"/>
        <v>#REF!</v>
      </c>
      <c r="Q40" s="10" t="s">
        <v>14</v>
      </c>
      <c r="R40" s="41" t="e">
        <f>IF(#REF!=B$2,B26*#REF!/1000,0)</f>
        <v>#REF!</v>
      </c>
      <c r="S40" s="41" t="e">
        <f>IF(#REF!=C$2,C26*#REF!/1000,0)</f>
        <v>#REF!</v>
      </c>
      <c r="T40" s="41" t="e">
        <f>IF(#REF!=D$2,D26*#REF!/1000,0)</f>
        <v>#REF!</v>
      </c>
      <c r="U40" s="41" t="e">
        <f>IF(#REF!=E$2,E26*#REF!/1000,0)</f>
        <v>#REF!</v>
      </c>
      <c r="V40" s="41" t="e">
        <f>IF(#REF!=F$2,F26*#REF!/1000,0)</f>
        <v>#REF!</v>
      </c>
      <c r="W40" s="41" t="e">
        <f>IF(#REF!=G$2,G26*#REF!/1000,0)</f>
        <v>#REF!</v>
      </c>
      <c r="X40" s="41" t="e">
        <f>IF(#REF!=H$2,H26*#REF!/1000,0)</f>
        <v>#REF!</v>
      </c>
      <c r="Y40" s="41" t="e">
        <f>IF(#REF!=I$2,I26*#REF!/1000,0)</f>
        <v>#REF!</v>
      </c>
      <c r="Z40" s="42" t="e">
        <f>IF(#REF!=J$2,J26*#REF!/1000,0)</f>
        <v>#REF!</v>
      </c>
      <c r="AA40" s="43" t="e">
        <f t="shared" si="5"/>
        <v>#REF!</v>
      </c>
      <c r="AB40" s="44" t="e">
        <f t="shared" si="6"/>
        <v>#REF!</v>
      </c>
      <c r="AD40" s="39" t="e">
        <f t="shared" si="2"/>
        <v>#REF!</v>
      </c>
    </row>
    <row r="41" spans="1:30" x14ac:dyDescent="0.3">
      <c r="A41" s="10" t="s">
        <v>15</v>
      </c>
      <c r="B41" s="59" t="e">
        <f>IF(#REF!=B$2,B27*#REF!/1000,0)</f>
        <v>#REF!</v>
      </c>
      <c r="C41" s="59" t="e">
        <f>IF(#REF!=C$2,C27*#REF!/1000,0)</f>
        <v>#REF!</v>
      </c>
      <c r="D41" s="59" t="e">
        <f>IF(#REF!=D$2,D27*#REF!/1000,0)</f>
        <v>#REF!</v>
      </c>
      <c r="E41" s="59" t="e">
        <f>IF(#REF!=E$2,E27*#REF!/1000,0)</f>
        <v>#REF!</v>
      </c>
      <c r="F41" s="59" t="e">
        <f>IF(#REF!=F$2,F27*#REF!/1000,0)</f>
        <v>#REF!</v>
      </c>
      <c r="G41" s="59" t="e">
        <f>IF(#REF!=G$2,G27*#REF!/1000,0)</f>
        <v>#REF!</v>
      </c>
      <c r="H41" s="59" t="e">
        <f>IF(#REF!=H$2,H27*#REF!/1000,0)</f>
        <v>#REF!</v>
      </c>
      <c r="I41" s="59" t="e">
        <f>IF(#REF!=I$2,I27*#REF!/1000,0)</f>
        <v>#REF!</v>
      </c>
      <c r="J41" s="60" t="e">
        <f>IF(#REF!=J$2,J27*#REF!/1000,0)</f>
        <v>#REF!</v>
      </c>
      <c r="K41" s="61" t="e">
        <f t="shared" si="3"/>
        <v>#REF!</v>
      </c>
      <c r="L41" s="62" t="e">
        <f t="shared" si="4"/>
        <v>#REF!</v>
      </c>
      <c r="N41" s="39" t="e">
        <f t="shared" si="1"/>
        <v>#REF!</v>
      </c>
      <c r="Q41" s="10" t="s">
        <v>15</v>
      </c>
      <c r="R41" s="41" t="e">
        <f>IF(#REF!=B$2,B27*#REF!/1000,0)</f>
        <v>#REF!</v>
      </c>
      <c r="S41" s="41" t="e">
        <f>IF(#REF!=C$2,C27*#REF!/1000,0)</f>
        <v>#REF!</v>
      </c>
      <c r="T41" s="41" t="e">
        <f>IF(#REF!=D$2,D27*#REF!/1000,0)</f>
        <v>#REF!</v>
      </c>
      <c r="U41" s="41" t="e">
        <f>IF(#REF!=E$2,E27*#REF!/1000,0)</f>
        <v>#REF!</v>
      </c>
      <c r="V41" s="41" t="e">
        <f>IF(#REF!=F$2,F27*#REF!/1000,0)</f>
        <v>#REF!</v>
      </c>
      <c r="W41" s="41" t="e">
        <f>IF(#REF!=G$2,G27*#REF!/1000,0)</f>
        <v>#REF!</v>
      </c>
      <c r="X41" s="41" t="e">
        <f>IF(#REF!=H$2,H27*#REF!/1000,0)</f>
        <v>#REF!</v>
      </c>
      <c r="Y41" s="41" t="e">
        <f>IF(#REF!=I$2,I27*#REF!/1000,0)</f>
        <v>#REF!</v>
      </c>
      <c r="Z41" s="42" t="e">
        <f>IF(#REF!=J$2,J27*#REF!/1000,0)</f>
        <v>#REF!</v>
      </c>
      <c r="AA41" s="43" t="e">
        <f t="shared" si="5"/>
        <v>#REF!</v>
      </c>
      <c r="AB41" s="44" t="e">
        <f t="shared" si="6"/>
        <v>#REF!</v>
      </c>
      <c r="AD41" s="39" t="e">
        <f t="shared" si="2"/>
        <v>#REF!</v>
      </c>
    </row>
    <row r="42" spans="1:30" x14ac:dyDescent="0.3">
      <c r="A42" s="10" t="s">
        <v>16</v>
      </c>
      <c r="B42" s="59" t="e">
        <f>IF(#REF!=B$2,B28*#REF!/1000,0)</f>
        <v>#REF!</v>
      </c>
      <c r="C42" s="59" t="e">
        <f>IF(#REF!=C$2,C28*#REF!/1000,0)</f>
        <v>#REF!</v>
      </c>
      <c r="D42" s="59" t="e">
        <f>IF(#REF!=D$2,D28*#REF!/1000,0)</f>
        <v>#REF!</v>
      </c>
      <c r="E42" s="59" t="e">
        <f>IF(#REF!=E$2,E28*#REF!/1000,0)</f>
        <v>#REF!</v>
      </c>
      <c r="F42" s="59" t="e">
        <f>IF(#REF!=F$2,F28*#REF!/1000,0)</f>
        <v>#REF!</v>
      </c>
      <c r="G42" s="59" t="e">
        <f>IF(#REF!=G$2,G28*#REF!/1000,0)</f>
        <v>#REF!</v>
      </c>
      <c r="H42" s="59" t="e">
        <f>IF(#REF!=H$2,H28*#REF!/1000,0)</f>
        <v>#REF!</v>
      </c>
      <c r="I42" s="59" t="e">
        <f>IF(#REF!=I$2,I28*#REF!/1000,0)</f>
        <v>#REF!</v>
      </c>
      <c r="J42" s="60" t="e">
        <f>IF(#REF!=J$2,J28*#REF!/1000,0)</f>
        <v>#REF!</v>
      </c>
      <c r="K42" s="61" t="e">
        <f t="shared" si="3"/>
        <v>#REF!</v>
      </c>
      <c r="L42" s="62" t="e">
        <f t="shared" si="4"/>
        <v>#REF!</v>
      </c>
      <c r="N42" s="39" t="e">
        <f t="shared" si="1"/>
        <v>#REF!</v>
      </c>
      <c r="Q42" s="10" t="s">
        <v>16</v>
      </c>
      <c r="R42" s="41" t="e">
        <f>IF(#REF!=B$2,B28*#REF!/1000,0)</f>
        <v>#REF!</v>
      </c>
      <c r="S42" s="41" t="e">
        <f>IF(#REF!=C$2,C28*#REF!/1000,0)</f>
        <v>#REF!</v>
      </c>
      <c r="T42" s="41" t="e">
        <f>IF(#REF!=D$2,D28*#REF!/1000,0)</f>
        <v>#REF!</v>
      </c>
      <c r="U42" s="41" t="e">
        <f>IF(#REF!=E$2,E28*#REF!/1000,0)</f>
        <v>#REF!</v>
      </c>
      <c r="V42" s="41" t="e">
        <f>IF(#REF!=F$2,F28*#REF!/1000,0)</f>
        <v>#REF!</v>
      </c>
      <c r="W42" s="41" t="e">
        <f>IF(#REF!=G$2,G28*#REF!/1000,0)</f>
        <v>#REF!</v>
      </c>
      <c r="X42" s="41" t="e">
        <f>IF(#REF!=H$2,H28*#REF!/1000,0)</f>
        <v>#REF!</v>
      </c>
      <c r="Y42" s="41" t="e">
        <f>IF(#REF!=I$2,I28*#REF!/1000,0)</f>
        <v>#REF!</v>
      </c>
      <c r="Z42" s="42" t="e">
        <f>IF(#REF!=J$2,J28*#REF!/1000,0)</f>
        <v>#REF!</v>
      </c>
      <c r="AA42" s="43" t="e">
        <f t="shared" si="5"/>
        <v>#REF!</v>
      </c>
      <c r="AB42" s="44" t="e">
        <f t="shared" si="6"/>
        <v>#REF!</v>
      </c>
      <c r="AD42" s="39" t="e">
        <f t="shared" si="2"/>
        <v>#REF!</v>
      </c>
    </row>
    <row r="43" spans="1:30" x14ac:dyDescent="0.3">
      <c r="A43" s="10" t="s">
        <v>17</v>
      </c>
      <c r="B43" s="59" t="e">
        <f>IF(#REF!=B$2,B29*#REF!/1000,0)</f>
        <v>#REF!</v>
      </c>
      <c r="C43" s="59" t="e">
        <f>IF(#REF!=C$2,C29*#REF!/1000,0)</f>
        <v>#REF!</v>
      </c>
      <c r="D43" s="59" t="e">
        <f>IF(#REF!=D$2,D29*#REF!/1000,0)</f>
        <v>#REF!</v>
      </c>
      <c r="E43" s="59" t="e">
        <f>IF(#REF!=E$2,E29*#REF!/1000,0)</f>
        <v>#REF!</v>
      </c>
      <c r="F43" s="59" t="e">
        <f>IF(#REF!=F$2,F29*#REF!/1000,0)</f>
        <v>#REF!</v>
      </c>
      <c r="G43" s="59" t="e">
        <f>IF(#REF!=G$2,G29*#REF!/1000,0)</f>
        <v>#REF!</v>
      </c>
      <c r="H43" s="59" t="e">
        <f>IF(#REF!=H$2,H29*#REF!/1000,0)</f>
        <v>#REF!</v>
      </c>
      <c r="I43" s="59" t="e">
        <f>IF(#REF!=I$2,I29*#REF!/1000,0)</f>
        <v>#REF!</v>
      </c>
      <c r="J43" s="60" t="e">
        <f>IF(#REF!=J$2,J29*#REF!/1000,0)</f>
        <v>#REF!</v>
      </c>
      <c r="K43" s="61" t="e">
        <f t="shared" si="3"/>
        <v>#REF!</v>
      </c>
      <c r="L43" s="62" t="e">
        <f t="shared" si="4"/>
        <v>#REF!</v>
      </c>
      <c r="N43" s="39" t="e">
        <f t="shared" si="1"/>
        <v>#REF!</v>
      </c>
      <c r="Q43" s="10" t="s">
        <v>17</v>
      </c>
      <c r="R43" s="41" t="e">
        <f>IF(#REF!=B$2,B29*#REF!/1000,0)</f>
        <v>#REF!</v>
      </c>
      <c r="S43" s="41" t="e">
        <f>IF(#REF!=C$2,C29*#REF!/1000,0)</f>
        <v>#REF!</v>
      </c>
      <c r="T43" s="41" t="e">
        <f>IF(#REF!=D$2,D29*#REF!/1000,0)</f>
        <v>#REF!</v>
      </c>
      <c r="U43" s="41" t="e">
        <f>IF(#REF!=E$2,E29*#REF!/1000,0)</f>
        <v>#REF!</v>
      </c>
      <c r="V43" s="41" t="e">
        <f>IF(#REF!=F$2,F29*#REF!/1000,0)</f>
        <v>#REF!</v>
      </c>
      <c r="W43" s="41" t="e">
        <f>IF(#REF!=G$2,G29*#REF!/1000,0)</f>
        <v>#REF!</v>
      </c>
      <c r="X43" s="41" t="e">
        <f>IF(#REF!=H$2,H29*#REF!/1000,0)</f>
        <v>#REF!</v>
      </c>
      <c r="Y43" s="41" t="e">
        <f>IF(#REF!=I$2,I29*#REF!/1000,0)</f>
        <v>#REF!</v>
      </c>
      <c r="Z43" s="42" t="e">
        <f>IF(#REF!=J$2,J29*#REF!/1000,0)</f>
        <v>#REF!</v>
      </c>
      <c r="AA43" s="43" t="e">
        <f t="shared" si="5"/>
        <v>#REF!</v>
      </c>
      <c r="AB43" s="44" t="e">
        <f t="shared" si="6"/>
        <v>#REF!</v>
      </c>
      <c r="AD43" s="39" t="e">
        <f t="shared" si="2"/>
        <v>#REF!</v>
      </c>
    </row>
    <row r="44" spans="1:30" x14ac:dyDescent="0.3">
      <c r="A44" s="10" t="s">
        <v>18</v>
      </c>
      <c r="B44" s="59" t="e">
        <f>IF(#REF!=B$2,B30*#REF!/1000,0)</f>
        <v>#REF!</v>
      </c>
      <c r="C44" s="59" t="e">
        <f>IF(#REF!=C$2,C30*#REF!/1000,0)</f>
        <v>#REF!</v>
      </c>
      <c r="D44" s="59" t="e">
        <f>IF(#REF!=D$2,D30*#REF!/1000,0)</f>
        <v>#REF!</v>
      </c>
      <c r="E44" s="59" t="e">
        <f>IF(#REF!=E$2,E30*#REF!/1000,0)</f>
        <v>#REF!</v>
      </c>
      <c r="F44" s="59" t="e">
        <f>IF(#REF!=F$2,F30*#REF!/1000,0)</f>
        <v>#REF!</v>
      </c>
      <c r="G44" s="59" t="e">
        <f>IF(#REF!=G$2,G30*#REF!/1000,0)</f>
        <v>#REF!</v>
      </c>
      <c r="H44" s="59" t="e">
        <f>IF(#REF!=H$2,H30*#REF!/1000,0)</f>
        <v>#REF!</v>
      </c>
      <c r="I44" s="59" t="e">
        <f>IF(#REF!=I$2,I30*#REF!/1000,0)</f>
        <v>#REF!</v>
      </c>
      <c r="J44" s="60" t="e">
        <f>IF(#REF!=J$2,J30*#REF!/1000,0)</f>
        <v>#REF!</v>
      </c>
      <c r="K44" s="61" t="e">
        <f t="shared" si="3"/>
        <v>#REF!</v>
      </c>
      <c r="L44" s="62" t="e">
        <f t="shared" si="4"/>
        <v>#REF!</v>
      </c>
      <c r="N44" s="39" t="e">
        <f t="shared" si="1"/>
        <v>#REF!</v>
      </c>
      <c r="Q44" s="10" t="s">
        <v>18</v>
      </c>
      <c r="R44" s="41" t="e">
        <f>IF(#REF!=B$2,B30*#REF!/1000,0)</f>
        <v>#REF!</v>
      </c>
      <c r="S44" s="41" t="e">
        <f>IF(#REF!=C$2,C30*#REF!/1000,0)</f>
        <v>#REF!</v>
      </c>
      <c r="T44" s="41" t="e">
        <f>IF(#REF!=D$2,D30*#REF!/1000,0)</f>
        <v>#REF!</v>
      </c>
      <c r="U44" s="41" t="e">
        <f>IF(#REF!=E$2,E30*#REF!/1000,0)</f>
        <v>#REF!</v>
      </c>
      <c r="V44" s="41" t="e">
        <f>IF(#REF!=F$2,F30*#REF!/1000,0)</f>
        <v>#REF!</v>
      </c>
      <c r="W44" s="41" t="e">
        <f>IF(#REF!=G$2,G30*#REF!/1000,0)</f>
        <v>#REF!</v>
      </c>
      <c r="X44" s="41" t="e">
        <f>IF(#REF!=H$2,H30*#REF!/1000,0)</f>
        <v>#REF!</v>
      </c>
      <c r="Y44" s="41" t="e">
        <f>IF(#REF!=I$2,I30*#REF!/1000,0)</f>
        <v>#REF!</v>
      </c>
      <c r="Z44" s="42" t="e">
        <f>IF(#REF!=J$2,J30*#REF!/1000,0)</f>
        <v>#REF!</v>
      </c>
      <c r="AA44" s="43" t="e">
        <f t="shared" si="5"/>
        <v>#REF!</v>
      </c>
      <c r="AB44" s="44" t="e">
        <f t="shared" si="6"/>
        <v>#REF!</v>
      </c>
      <c r="AD44" s="39" t="e">
        <f t="shared" si="2"/>
        <v>#REF!</v>
      </c>
    </row>
    <row r="45" spans="1:30" x14ac:dyDescent="0.3">
      <c r="A45" s="10" t="s">
        <v>19</v>
      </c>
      <c r="B45" s="59" t="e">
        <f>IF(#REF!=B$2,B31*#REF!/1000,0)</f>
        <v>#REF!</v>
      </c>
      <c r="C45" s="59" t="e">
        <f>IF(#REF!=C$2,C31*#REF!/1000,0)</f>
        <v>#REF!</v>
      </c>
      <c r="D45" s="59" t="e">
        <f>IF(#REF!=D$2,D31*#REF!/1000,0)</f>
        <v>#REF!</v>
      </c>
      <c r="E45" s="59" t="e">
        <f>IF(#REF!=E$2,E31*#REF!/1000,0)</f>
        <v>#REF!</v>
      </c>
      <c r="F45" s="59" t="e">
        <f>IF(#REF!=F$2,F31*#REF!/1000,0)</f>
        <v>#REF!</v>
      </c>
      <c r="G45" s="59" t="e">
        <f>IF(#REF!=G$2,G31*#REF!/1000,0)</f>
        <v>#REF!</v>
      </c>
      <c r="H45" s="59" t="e">
        <f>IF(#REF!=H$2,H31*#REF!/1000,0)</f>
        <v>#REF!</v>
      </c>
      <c r="I45" s="59" t="e">
        <f>IF(#REF!=I$2,I31*#REF!/1000,0)</f>
        <v>#REF!</v>
      </c>
      <c r="J45" s="60" t="e">
        <f>IF(#REF!=J$2,J31*#REF!/1000,0)</f>
        <v>#REF!</v>
      </c>
      <c r="K45" s="61" t="e">
        <f t="shared" si="3"/>
        <v>#REF!</v>
      </c>
      <c r="L45" s="62" t="e">
        <f t="shared" si="4"/>
        <v>#REF!</v>
      </c>
      <c r="N45" s="39" t="e">
        <f t="shared" si="1"/>
        <v>#REF!</v>
      </c>
      <c r="Q45" s="10" t="s">
        <v>19</v>
      </c>
      <c r="R45" s="41" t="e">
        <f>IF(#REF!=B$2,B31*#REF!/1000,0)</f>
        <v>#REF!</v>
      </c>
      <c r="S45" s="41" t="e">
        <f>IF(#REF!=C$2,C31*#REF!/1000,0)</f>
        <v>#REF!</v>
      </c>
      <c r="T45" s="41" t="e">
        <f>IF(#REF!=D$2,D31*#REF!/1000,0)</f>
        <v>#REF!</v>
      </c>
      <c r="U45" s="41" t="e">
        <f>IF(#REF!=E$2,E31*#REF!/1000,0)</f>
        <v>#REF!</v>
      </c>
      <c r="V45" s="41" t="e">
        <f>IF(#REF!=F$2,F31*#REF!/1000,0)</f>
        <v>#REF!</v>
      </c>
      <c r="W45" s="41" t="e">
        <f>IF(#REF!=G$2,G31*#REF!/1000,0)</f>
        <v>#REF!</v>
      </c>
      <c r="X45" s="41" t="e">
        <f>IF(#REF!=H$2,H31*#REF!/1000,0)</f>
        <v>#REF!</v>
      </c>
      <c r="Y45" s="41" t="e">
        <f>IF(#REF!=I$2,I31*#REF!/1000,0)</f>
        <v>#REF!</v>
      </c>
      <c r="Z45" s="42" t="e">
        <f>IF(#REF!=J$2,J31*#REF!/1000,0)</f>
        <v>#REF!</v>
      </c>
      <c r="AA45" s="43" t="e">
        <f t="shared" si="5"/>
        <v>#REF!</v>
      </c>
      <c r="AB45" s="44" t="e">
        <f t="shared" si="6"/>
        <v>#REF!</v>
      </c>
      <c r="AD45" s="39" t="e">
        <f t="shared" si="2"/>
        <v>#REF!</v>
      </c>
    </row>
    <row r="46" spans="1:30" x14ac:dyDescent="0.3">
      <c r="A46" s="10" t="s">
        <v>20</v>
      </c>
      <c r="B46" s="59" t="e">
        <f>IF(#REF!=B$2,B32*#REF!/1000,0)</f>
        <v>#REF!</v>
      </c>
      <c r="C46" s="59" t="e">
        <f>IF(#REF!=C$2,C32*#REF!/1000,0)</f>
        <v>#REF!</v>
      </c>
      <c r="D46" s="59" t="e">
        <f>IF(#REF!=D$2,D32*#REF!/1000,0)</f>
        <v>#REF!</v>
      </c>
      <c r="E46" s="59" t="e">
        <f>IF(#REF!=E$2,E32*#REF!/1000,0)</f>
        <v>#REF!</v>
      </c>
      <c r="F46" s="59" t="e">
        <f>IF(#REF!=F$2,F32*#REF!/1000,0)</f>
        <v>#REF!</v>
      </c>
      <c r="G46" s="59" t="e">
        <f>IF(#REF!=G$2,G32*#REF!/1000,0)</f>
        <v>#REF!</v>
      </c>
      <c r="H46" s="59" t="e">
        <f>IF(#REF!=H$2,H32*#REF!/1000,0)</f>
        <v>#REF!</v>
      </c>
      <c r="I46" s="59" t="e">
        <f>IF(#REF!=I$2,I32*#REF!/1000,0)</f>
        <v>#REF!</v>
      </c>
      <c r="J46" s="60" t="e">
        <f>IF(#REF!=J$2,J32*#REF!/1000,0)</f>
        <v>#REF!</v>
      </c>
      <c r="K46" s="61" t="e">
        <f t="shared" si="3"/>
        <v>#REF!</v>
      </c>
      <c r="L46" s="62" t="e">
        <f t="shared" si="4"/>
        <v>#REF!</v>
      </c>
      <c r="N46" s="39" t="e">
        <f t="shared" si="1"/>
        <v>#REF!</v>
      </c>
      <c r="Q46" s="10" t="s">
        <v>20</v>
      </c>
      <c r="R46" s="41" t="e">
        <f>IF(#REF!=B$2,B32*#REF!/1000,0)</f>
        <v>#REF!</v>
      </c>
      <c r="S46" s="41" t="e">
        <f>IF(#REF!=C$2,C32*#REF!/1000,0)</f>
        <v>#REF!</v>
      </c>
      <c r="T46" s="41" t="e">
        <f>IF(#REF!=D$2,D32*#REF!/1000,0)</f>
        <v>#REF!</v>
      </c>
      <c r="U46" s="41" t="e">
        <f>IF(#REF!=E$2,E32*#REF!/1000,0)</f>
        <v>#REF!</v>
      </c>
      <c r="V46" s="41" t="e">
        <f>IF(#REF!=F$2,F32*#REF!/1000,0)</f>
        <v>#REF!</v>
      </c>
      <c r="W46" s="41" t="e">
        <f>IF(#REF!=G$2,G32*#REF!/1000,0)</f>
        <v>#REF!</v>
      </c>
      <c r="X46" s="41" t="e">
        <f>IF(#REF!=H$2,H32*#REF!/1000,0)</f>
        <v>#REF!</v>
      </c>
      <c r="Y46" s="41" t="e">
        <f>IF(#REF!=I$2,I32*#REF!/1000,0)</f>
        <v>#REF!</v>
      </c>
      <c r="Z46" s="42" t="e">
        <f>IF(#REF!=J$2,J32*#REF!/1000,0)</f>
        <v>#REF!</v>
      </c>
      <c r="AA46" s="43" t="e">
        <f t="shared" si="5"/>
        <v>#REF!</v>
      </c>
      <c r="AB46" s="44" t="e">
        <f t="shared" si="6"/>
        <v>#REF!</v>
      </c>
      <c r="AD46" s="39" t="e">
        <f t="shared" si="2"/>
        <v>#REF!</v>
      </c>
    </row>
    <row r="47" spans="1:30" x14ac:dyDescent="0.3">
      <c r="A47" s="10" t="s">
        <v>21</v>
      </c>
      <c r="B47" s="59" t="e">
        <f>IF(#REF!=B$2,B33*#REF!/1000,0)</f>
        <v>#REF!</v>
      </c>
      <c r="C47" s="59" t="e">
        <f>IF(#REF!=C$2,C33*#REF!/1000,0)</f>
        <v>#REF!</v>
      </c>
      <c r="D47" s="59" t="e">
        <f>IF(#REF!=D$2,D33*#REF!/1000,0)</f>
        <v>#REF!</v>
      </c>
      <c r="E47" s="59" t="e">
        <f>IF(#REF!=E$2,E33*#REF!/1000,0)</f>
        <v>#REF!</v>
      </c>
      <c r="F47" s="59" t="e">
        <f>IF(#REF!=F$2,F33*#REF!/1000,0)</f>
        <v>#REF!</v>
      </c>
      <c r="G47" s="59" t="e">
        <f>IF(#REF!=G$2,G33*#REF!/1000,0)</f>
        <v>#REF!</v>
      </c>
      <c r="H47" s="59" t="e">
        <f>IF(#REF!=H$2,H33*#REF!/1000,0)</f>
        <v>#REF!</v>
      </c>
      <c r="I47" s="59" t="e">
        <f>IF(#REF!=I$2,I33*#REF!/1000,0)</f>
        <v>#REF!</v>
      </c>
      <c r="J47" s="60" t="e">
        <f>IF(#REF!=J$2,J33*#REF!/1000,0)</f>
        <v>#REF!</v>
      </c>
      <c r="K47" s="61" t="e">
        <f t="shared" si="3"/>
        <v>#REF!</v>
      </c>
      <c r="L47" s="62" t="e">
        <f t="shared" si="4"/>
        <v>#REF!</v>
      </c>
      <c r="N47" s="39" t="e">
        <f t="shared" si="1"/>
        <v>#REF!</v>
      </c>
      <c r="Q47" s="10" t="s">
        <v>21</v>
      </c>
      <c r="R47" s="41" t="e">
        <f>IF(#REF!=B$2,B33*#REF!/1000,0)</f>
        <v>#REF!</v>
      </c>
      <c r="S47" s="41" t="e">
        <f>IF(#REF!=C$2,C33*#REF!/1000,0)</f>
        <v>#REF!</v>
      </c>
      <c r="T47" s="41" t="e">
        <f>IF(#REF!=D$2,D33*#REF!/1000,0)</f>
        <v>#REF!</v>
      </c>
      <c r="U47" s="41" t="e">
        <f>IF(#REF!=E$2,E33*#REF!/1000,0)</f>
        <v>#REF!</v>
      </c>
      <c r="V47" s="41" t="e">
        <f>IF(#REF!=F$2,F33*#REF!/1000,0)</f>
        <v>#REF!</v>
      </c>
      <c r="W47" s="41" t="e">
        <f>IF(#REF!=G$2,G33*#REF!/1000,0)</f>
        <v>#REF!</v>
      </c>
      <c r="X47" s="41" t="e">
        <f>IF(#REF!=H$2,H33*#REF!/1000,0)</f>
        <v>#REF!</v>
      </c>
      <c r="Y47" s="41" t="e">
        <f>IF(#REF!=I$2,I33*#REF!/1000,0)</f>
        <v>#REF!</v>
      </c>
      <c r="Z47" s="42" t="e">
        <f>IF(#REF!=J$2,J33*#REF!/1000,0)</f>
        <v>#REF!</v>
      </c>
      <c r="AA47" s="43" t="e">
        <f t="shared" si="5"/>
        <v>#REF!</v>
      </c>
      <c r="AB47" s="44" t="e">
        <f t="shared" si="6"/>
        <v>#REF!</v>
      </c>
      <c r="AD47" s="39" t="e">
        <f t="shared" si="2"/>
        <v>#REF!</v>
      </c>
    </row>
    <row r="48" spans="1:30" x14ac:dyDescent="0.3">
      <c r="A48" s="10" t="s">
        <v>22</v>
      </c>
      <c r="B48" s="59" t="e">
        <f>IF(#REF!=B$2,B34*#REF!/1000,0)</f>
        <v>#REF!</v>
      </c>
      <c r="C48" s="59" t="e">
        <f>IF(#REF!=C$2,C34*#REF!/1000,0)</f>
        <v>#REF!</v>
      </c>
      <c r="D48" s="59" t="e">
        <f>IF(#REF!=D$2,D34*#REF!/1000,0)</f>
        <v>#REF!</v>
      </c>
      <c r="E48" s="59" t="e">
        <f>IF(#REF!=E$2,E34*#REF!/1000,0)</f>
        <v>#REF!</v>
      </c>
      <c r="F48" s="59" t="e">
        <f>IF(#REF!=F$2,F34*#REF!/1000,0)</f>
        <v>#REF!</v>
      </c>
      <c r="G48" s="59" t="e">
        <f>IF(#REF!=G$2,G34*#REF!/1000,0)</f>
        <v>#REF!</v>
      </c>
      <c r="H48" s="59" t="e">
        <f>IF(#REF!=H$2,H34*#REF!/1000,0)</f>
        <v>#REF!</v>
      </c>
      <c r="I48" s="59" t="e">
        <f>IF(#REF!=I$2,I34*#REF!/1000,0)</f>
        <v>#REF!</v>
      </c>
      <c r="J48" s="60" t="e">
        <f>IF(#REF!=J$2,J34*#REF!/1000,0)</f>
        <v>#REF!</v>
      </c>
      <c r="K48" s="61" t="e">
        <f t="shared" si="3"/>
        <v>#REF!</v>
      </c>
      <c r="L48" s="62" t="e">
        <f t="shared" si="4"/>
        <v>#REF!</v>
      </c>
      <c r="N48" s="39" t="e">
        <f t="shared" si="1"/>
        <v>#REF!</v>
      </c>
      <c r="Q48" s="10" t="s">
        <v>22</v>
      </c>
      <c r="R48" s="41" t="e">
        <f>IF(#REF!=B$2,B34*#REF!/1000,0)</f>
        <v>#REF!</v>
      </c>
      <c r="S48" s="41" t="e">
        <f>IF(#REF!=C$2,C34*#REF!/1000,0)</f>
        <v>#REF!</v>
      </c>
      <c r="T48" s="41" t="e">
        <f>IF(#REF!=D$2,D34*#REF!/1000,0)</f>
        <v>#REF!</v>
      </c>
      <c r="U48" s="41" t="e">
        <f>IF(#REF!=E$2,E34*#REF!/1000,0)</f>
        <v>#REF!</v>
      </c>
      <c r="V48" s="41" t="e">
        <f>IF(#REF!=F$2,F34*#REF!/1000,0)</f>
        <v>#REF!</v>
      </c>
      <c r="W48" s="41" t="e">
        <f>IF(#REF!=G$2,G34*#REF!/1000,0)</f>
        <v>#REF!</v>
      </c>
      <c r="X48" s="41" t="e">
        <f>IF(#REF!=H$2,H34*#REF!/1000,0)</f>
        <v>#REF!</v>
      </c>
      <c r="Y48" s="41" t="e">
        <f>IF(#REF!=I$2,I34*#REF!/1000,0)</f>
        <v>#REF!</v>
      </c>
      <c r="Z48" s="42" t="e">
        <f>IF(#REF!=J$2,J34*#REF!/1000,0)</f>
        <v>#REF!</v>
      </c>
      <c r="AA48" s="43" t="e">
        <f t="shared" si="5"/>
        <v>#REF!</v>
      </c>
      <c r="AB48" s="44" t="e">
        <f t="shared" si="6"/>
        <v>#REF!</v>
      </c>
      <c r="AD48" s="39" t="e">
        <f t="shared" si="2"/>
        <v>#REF!</v>
      </c>
    </row>
    <row r="49" spans="1:30" x14ac:dyDescent="0.3">
      <c r="A49" s="10" t="s">
        <v>23</v>
      </c>
      <c r="B49" s="59" t="e">
        <f>IF(#REF!=B$2,B35*#REF!/1000,0)</f>
        <v>#REF!</v>
      </c>
      <c r="C49" s="59" t="e">
        <f>IF(#REF!=C$2,C35*#REF!/1000,0)</f>
        <v>#REF!</v>
      </c>
      <c r="D49" s="59" t="e">
        <f>IF(#REF!=D$2,D35*#REF!/1000,0)</f>
        <v>#REF!</v>
      </c>
      <c r="E49" s="59" t="e">
        <f>IF(#REF!=E$2,E35*#REF!/1000,0)</f>
        <v>#REF!</v>
      </c>
      <c r="F49" s="59" t="e">
        <f>IF(#REF!=F$2,F35*#REF!/1000,0)</f>
        <v>#REF!</v>
      </c>
      <c r="G49" s="59" t="e">
        <f>IF(#REF!=G$2,G35*#REF!/1000,0)</f>
        <v>#REF!</v>
      </c>
      <c r="H49" s="59" t="e">
        <f>IF(#REF!=H$2,H35*#REF!/1000,0)</f>
        <v>#REF!</v>
      </c>
      <c r="I49" s="59" t="e">
        <f>IF(#REF!=I$2,I35*#REF!/1000,0)</f>
        <v>#REF!</v>
      </c>
      <c r="J49" s="60" t="e">
        <f>IF(#REF!=J$2,J35*#REF!/1000,0)</f>
        <v>#REF!</v>
      </c>
      <c r="K49" s="61" t="e">
        <f t="shared" si="3"/>
        <v>#REF!</v>
      </c>
      <c r="L49" s="62" t="e">
        <f t="shared" si="4"/>
        <v>#REF!</v>
      </c>
      <c r="N49" s="39" t="e">
        <f t="shared" si="1"/>
        <v>#REF!</v>
      </c>
      <c r="Q49" s="10" t="s">
        <v>23</v>
      </c>
      <c r="R49" s="41" t="e">
        <f>IF(#REF!=B$2,B35*#REF!/1000,0)</f>
        <v>#REF!</v>
      </c>
      <c r="S49" s="41" t="e">
        <f>IF(#REF!=C$2,C35*#REF!/1000,0)</f>
        <v>#REF!</v>
      </c>
      <c r="T49" s="41" t="e">
        <f>IF(#REF!=D$2,D35*#REF!/1000,0)</f>
        <v>#REF!</v>
      </c>
      <c r="U49" s="41" t="e">
        <f>IF(#REF!=E$2,E35*#REF!/1000,0)</f>
        <v>#REF!</v>
      </c>
      <c r="V49" s="41" t="e">
        <f>IF(#REF!=F$2,F35*#REF!/1000,0)</f>
        <v>#REF!</v>
      </c>
      <c r="W49" s="41" t="e">
        <f>IF(#REF!=G$2,G35*#REF!/1000,0)</f>
        <v>#REF!</v>
      </c>
      <c r="X49" s="41" t="e">
        <f>IF(#REF!=H$2,H35*#REF!/1000,0)</f>
        <v>#REF!</v>
      </c>
      <c r="Y49" s="41" t="e">
        <f>IF(#REF!=I$2,I35*#REF!/1000,0)</f>
        <v>#REF!</v>
      </c>
      <c r="Z49" s="42" t="e">
        <f>IF(#REF!=J$2,J35*#REF!/1000,0)</f>
        <v>#REF!</v>
      </c>
      <c r="AA49" s="43" t="e">
        <f>SUM(R49:Z49)</f>
        <v>#REF!</v>
      </c>
      <c r="AB49" s="44" t="e">
        <f t="shared" si="6"/>
        <v>#REF!</v>
      </c>
      <c r="AD49" s="39" t="e">
        <f t="shared" si="2"/>
        <v>#REF!</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 t="shared" si="8"/>
        <v>6055.3796700000003</v>
      </c>
      <c r="W55" s="13">
        <f t="shared" si="8"/>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G56</f>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 t="shared" si="7"/>
        <v>4550.6423729819517</v>
      </c>
      <c r="G58" s="13">
        <f t="shared" si="7"/>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31" x14ac:dyDescent="0.3">
      <c r="A65" s="1" t="s">
        <v>56</v>
      </c>
      <c r="K65" s="28" t="s">
        <v>38</v>
      </c>
      <c r="Q65" s="1" t="s">
        <v>56</v>
      </c>
      <c r="AA65" s="28" t="s">
        <v>38</v>
      </c>
    </row>
    <row r="66" spans="1:31" x14ac:dyDescent="0.3">
      <c r="A66" s="10" t="s">
        <v>12</v>
      </c>
      <c r="B66" s="13" t="e">
        <f t="shared" ref="B66:J77" si="10">B52-B38</f>
        <v>#REF!</v>
      </c>
      <c r="C66" s="13" t="e">
        <f t="shared" si="10"/>
        <v>#REF!</v>
      </c>
      <c r="D66" s="13" t="e">
        <f t="shared" si="10"/>
        <v>#REF!</v>
      </c>
      <c r="E66" s="13" t="e">
        <f t="shared" si="10"/>
        <v>#REF!</v>
      </c>
      <c r="F66" s="13" t="e">
        <f t="shared" si="10"/>
        <v>#REF!</v>
      </c>
      <c r="G66" s="13" t="e">
        <f t="shared" si="10"/>
        <v>#REF!</v>
      </c>
      <c r="H66" s="13" t="e">
        <f t="shared" si="10"/>
        <v>#REF!</v>
      </c>
      <c r="I66" s="13" t="e">
        <f t="shared" si="10"/>
        <v>#REF!</v>
      </c>
      <c r="J66" s="30" t="e">
        <f t="shared" si="10"/>
        <v>#REF!</v>
      </c>
      <c r="K66" s="29" t="e">
        <f>SUM($B66:$J66)</f>
        <v>#REF!</v>
      </c>
      <c r="L66" s="16"/>
      <c r="Q66" s="10" t="s">
        <v>12</v>
      </c>
      <c r="R66" s="13" t="e">
        <f>R52-R38</f>
        <v>#REF!</v>
      </c>
      <c r="S66" s="13" t="e">
        <f t="shared" ref="S66:Z66" si="11">S52-S38</f>
        <v>#REF!</v>
      </c>
      <c r="T66" s="13" t="e">
        <f t="shared" si="11"/>
        <v>#REF!</v>
      </c>
      <c r="U66" s="13" t="e">
        <f t="shared" si="11"/>
        <v>#REF!</v>
      </c>
      <c r="V66" s="13" t="e">
        <f t="shared" si="11"/>
        <v>#REF!</v>
      </c>
      <c r="W66" s="13" t="e">
        <f t="shared" si="11"/>
        <v>#REF!</v>
      </c>
      <c r="X66" s="13" t="e">
        <f t="shared" si="11"/>
        <v>#REF!</v>
      </c>
      <c r="Y66" s="13" t="e">
        <f t="shared" si="11"/>
        <v>#REF!</v>
      </c>
      <c r="Z66" s="30" t="e">
        <f t="shared" si="11"/>
        <v>#REF!</v>
      </c>
      <c r="AA66" s="29" t="e">
        <f>SUM($R66:$Z66)</f>
        <v>#REF!</v>
      </c>
      <c r="AB66" s="16"/>
    </row>
    <row r="67" spans="1:31" x14ac:dyDescent="0.3">
      <c r="A67" s="10" t="s">
        <v>13</v>
      </c>
      <c r="B67" s="13" t="e">
        <f t="shared" si="10"/>
        <v>#REF!</v>
      </c>
      <c r="C67" s="13" t="e">
        <f t="shared" si="10"/>
        <v>#REF!</v>
      </c>
      <c r="D67" s="13" t="e">
        <f t="shared" si="10"/>
        <v>#REF!</v>
      </c>
      <c r="E67" s="13" t="e">
        <f t="shared" si="10"/>
        <v>#REF!</v>
      </c>
      <c r="F67" s="13" t="e">
        <f t="shared" si="10"/>
        <v>#REF!</v>
      </c>
      <c r="G67" s="13" t="e">
        <f t="shared" si="10"/>
        <v>#REF!</v>
      </c>
      <c r="H67" s="13" t="e">
        <f t="shared" si="10"/>
        <v>#REF!</v>
      </c>
      <c r="I67" s="13" t="e">
        <f t="shared" si="10"/>
        <v>#REF!</v>
      </c>
      <c r="J67" s="30" t="e">
        <f t="shared" si="10"/>
        <v>#REF!</v>
      </c>
      <c r="K67" s="29" t="e">
        <f t="shared" ref="K67:K77" si="12">SUM($B67:$J67)</f>
        <v>#REF!</v>
      </c>
      <c r="L67" s="16"/>
      <c r="Q67" s="10" t="s">
        <v>13</v>
      </c>
      <c r="R67" s="13" t="e">
        <f t="shared" ref="R67:Z77" si="13">R53-R39</f>
        <v>#REF!</v>
      </c>
      <c r="S67" s="13" t="e">
        <f t="shared" si="13"/>
        <v>#REF!</v>
      </c>
      <c r="T67" s="13" t="e">
        <f t="shared" si="13"/>
        <v>#REF!</v>
      </c>
      <c r="U67" s="13" t="e">
        <f t="shared" si="13"/>
        <v>#REF!</v>
      </c>
      <c r="V67" s="13" t="e">
        <f t="shared" si="13"/>
        <v>#REF!</v>
      </c>
      <c r="W67" s="13" t="e">
        <f t="shared" si="13"/>
        <v>#REF!</v>
      </c>
      <c r="X67" s="13" t="e">
        <f t="shared" si="13"/>
        <v>#REF!</v>
      </c>
      <c r="Y67" s="13" t="e">
        <f t="shared" si="13"/>
        <v>#REF!</v>
      </c>
      <c r="Z67" s="30" t="e">
        <f t="shared" si="13"/>
        <v>#REF!</v>
      </c>
      <c r="AA67" s="29" t="e">
        <f t="shared" ref="AA67:AA76" si="14">SUM($R67:$Z67)</f>
        <v>#REF!</v>
      </c>
      <c r="AB67" s="16"/>
    </row>
    <row r="68" spans="1:31" x14ac:dyDescent="0.3">
      <c r="A68" s="10" t="s">
        <v>14</v>
      </c>
      <c r="B68" s="13" t="e">
        <f t="shared" si="10"/>
        <v>#REF!</v>
      </c>
      <c r="C68" s="13" t="e">
        <f t="shared" si="10"/>
        <v>#REF!</v>
      </c>
      <c r="D68" s="13" t="e">
        <f t="shared" si="10"/>
        <v>#REF!</v>
      </c>
      <c r="E68" s="13" t="e">
        <f t="shared" si="10"/>
        <v>#REF!</v>
      </c>
      <c r="F68" s="13" t="e">
        <f t="shared" si="10"/>
        <v>#REF!</v>
      </c>
      <c r="G68" s="13" t="e">
        <f t="shared" si="10"/>
        <v>#REF!</v>
      </c>
      <c r="H68" s="13" t="e">
        <f t="shared" si="10"/>
        <v>#REF!</v>
      </c>
      <c r="I68" s="13" t="e">
        <f t="shared" si="10"/>
        <v>#REF!</v>
      </c>
      <c r="J68" s="30" t="e">
        <f t="shared" si="10"/>
        <v>#REF!</v>
      </c>
      <c r="K68" s="29" t="e">
        <f t="shared" si="12"/>
        <v>#REF!</v>
      </c>
      <c r="L68" s="16"/>
      <c r="Q68" s="10" t="s">
        <v>14</v>
      </c>
      <c r="R68" s="13" t="e">
        <f t="shared" si="13"/>
        <v>#REF!</v>
      </c>
      <c r="S68" s="13" t="e">
        <f t="shared" si="13"/>
        <v>#REF!</v>
      </c>
      <c r="T68" s="13" t="e">
        <f t="shared" si="13"/>
        <v>#REF!</v>
      </c>
      <c r="U68" s="13" t="e">
        <f t="shared" si="13"/>
        <v>#REF!</v>
      </c>
      <c r="V68" s="13" t="e">
        <f t="shared" si="13"/>
        <v>#REF!</v>
      </c>
      <c r="W68" s="13" t="e">
        <f t="shared" si="13"/>
        <v>#REF!</v>
      </c>
      <c r="X68" s="13" t="e">
        <f t="shared" si="13"/>
        <v>#REF!</v>
      </c>
      <c r="Y68" s="13" t="e">
        <f t="shared" si="13"/>
        <v>#REF!</v>
      </c>
      <c r="Z68" s="30" t="e">
        <f t="shared" si="13"/>
        <v>#REF!</v>
      </c>
      <c r="AA68" s="29" t="e">
        <f t="shared" si="14"/>
        <v>#REF!</v>
      </c>
      <c r="AB68" s="16"/>
    </row>
    <row r="69" spans="1:31" x14ac:dyDescent="0.3">
      <c r="A69" s="10" t="s">
        <v>15</v>
      </c>
      <c r="B69" s="13" t="e">
        <f t="shared" si="10"/>
        <v>#REF!</v>
      </c>
      <c r="C69" s="13" t="e">
        <f t="shared" si="10"/>
        <v>#REF!</v>
      </c>
      <c r="D69" s="13" t="e">
        <f t="shared" si="10"/>
        <v>#REF!</v>
      </c>
      <c r="E69" s="13" t="e">
        <f t="shared" si="10"/>
        <v>#REF!</v>
      </c>
      <c r="F69" s="13" t="e">
        <f t="shared" si="10"/>
        <v>#REF!</v>
      </c>
      <c r="G69" s="13" t="e">
        <f t="shared" si="10"/>
        <v>#REF!</v>
      </c>
      <c r="H69" s="13" t="e">
        <f t="shared" si="10"/>
        <v>#REF!</v>
      </c>
      <c r="I69" s="13" t="e">
        <f t="shared" si="10"/>
        <v>#REF!</v>
      </c>
      <c r="J69" s="30" t="e">
        <f t="shared" si="10"/>
        <v>#REF!</v>
      </c>
      <c r="K69" s="29" t="e">
        <f t="shared" si="12"/>
        <v>#REF!</v>
      </c>
      <c r="L69" s="16"/>
      <c r="Q69" s="10" t="s">
        <v>15</v>
      </c>
      <c r="R69" s="13" t="e">
        <f t="shared" si="13"/>
        <v>#REF!</v>
      </c>
      <c r="S69" s="13" t="e">
        <f t="shared" si="13"/>
        <v>#REF!</v>
      </c>
      <c r="T69" s="13" t="e">
        <f t="shared" si="13"/>
        <v>#REF!</v>
      </c>
      <c r="U69" s="13" t="e">
        <f t="shared" si="13"/>
        <v>#REF!</v>
      </c>
      <c r="V69" s="13" t="e">
        <f t="shared" si="13"/>
        <v>#REF!</v>
      </c>
      <c r="W69" s="13" t="e">
        <f t="shared" si="13"/>
        <v>#REF!</v>
      </c>
      <c r="X69" s="13" t="e">
        <f t="shared" si="13"/>
        <v>#REF!</v>
      </c>
      <c r="Y69" s="13" t="e">
        <f t="shared" si="13"/>
        <v>#REF!</v>
      </c>
      <c r="Z69" s="30" t="e">
        <f t="shared" si="13"/>
        <v>#REF!</v>
      </c>
      <c r="AA69" s="29" t="e">
        <f t="shared" si="14"/>
        <v>#REF!</v>
      </c>
      <c r="AB69" s="16"/>
    </row>
    <row r="70" spans="1:31" x14ac:dyDescent="0.3">
      <c r="A70" s="10" t="s">
        <v>16</v>
      </c>
      <c r="B70" s="13" t="e">
        <f t="shared" si="10"/>
        <v>#REF!</v>
      </c>
      <c r="C70" s="13" t="e">
        <f t="shared" si="10"/>
        <v>#REF!</v>
      </c>
      <c r="D70" s="13" t="e">
        <f t="shared" si="10"/>
        <v>#REF!</v>
      </c>
      <c r="E70" s="13" t="e">
        <f t="shared" si="10"/>
        <v>#REF!</v>
      </c>
      <c r="F70" s="13" t="e">
        <f t="shared" si="10"/>
        <v>#REF!</v>
      </c>
      <c r="G70" s="13" t="e">
        <f t="shared" si="10"/>
        <v>#REF!</v>
      </c>
      <c r="H70" s="13" t="e">
        <f t="shared" si="10"/>
        <v>#REF!</v>
      </c>
      <c r="I70" s="13" t="e">
        <f t="shared" si="10"/>
        <v>#REF!</v>
      </c>
      <c r="J70" s="30" t="e">
        <f t="shared" si="10"/>
        <v>#REF!</v>
      </c>
      <c r="K70" s="29" t="e">
        <f t="shared" si="12"/>
        <v>#REF!</v>
      </c>
      <c r="L70" s="16"/>
      <c r="Q70" s="10" t="s">
        <v>16</v>
      </c>
      <c r="R70" s="13" t="e">
        <f t="shared" si="13"/>
        <v>#REF!</v>
      </c>
      <c r="S70" s="13" t="e">
        <f t="shared" si="13"/>
        <v>#REF!</v>
      </c>
      <c r="T70" s="13" t="e">
        <f t="shared" si="13"/>
        <v>#REF!</v>
      </c>
      <c r="U70" s="13" t="e">
        <f t="shared" si="13"/>
        <v>#REF!</v>
      </c>
      <c r="V70" s="13" t="e">
        <f t="shared" si="13"/>
        <v>#REF!</v>
      </c>
      <c r="W70" s="13" t="e">
        <f>W56-W42</f>
        <v>#REF!</v>
      </c>
      <c r="X70" s="13" t="e">
        <f t="shared" si="13"/>
        <v>#REF!</v>
      </c>
      <c r="Y70" s="13" t="e">
        <f t="shared" si="13"/>
        <v>#REF!</v>
      </c>
      <c r="Z70" s="30" t="e">
        <f t="shared" si="13"/>
        <v>#REF!</v>
      </c>
      <c r="AA70" s="29" t="e">
        <f t="shared" si="14"/>
        <v>#REF!</v>
      </c>
      <c r="AB70" s="16"/>
    </row>
    <row r="71" spans="1:31" x14ac:dyDescent="0.3">
      <c r="A71" s="10" t="s">
        <v>17</v>
      </c>
      <c r="B71" s="13" t="e">
        <f t="shared" si="10"/>
        <v>#REF!</v>
      </c>
      <c r="C71" s="13" t="e">
        <f t="shared" si="10"/>
        <v>#REF!</v>
      </c>
      <c r="D71" s="13" t="e">
        <f t="shared" si="10"/>
        <v>#REF!</v>
      </c>
      <c r="E71" s="13" t="e">
        <f t="shared" si="10"/>
        <v>#REF!</v>
      </c>
      <c r="F71" s="13" t="e">
        <f t="shared" si="10"/>
        <v>#REF!</v>
      </c>
      <c r="G71" s="13" t="e">
        <f t="shared" si="10"/>
        <v>#REF!</v>
      </c>
      <c r="H71" s="13" t="e">
        <f t="shared" si="10"/>
        <v>#REF!</v>
      </c>
      <c r="I71" s="13" t="e">
        <f t="shared" si="10"/>
        <v>#REF!</v>
      </c>
      <c r="J71" s="30" t="e">
        <f t="shared" si="10"/>
        <v>#REF!</v>
      </c>
      <c r="K71" s="29" t="e">
        <f t="shared" si="12"/>
        <v>#REF!</v>
      </c>
      <c r="L71" s="16"/>
      <c r="Q71" s="10" t="s">
        <v>17</v>
      </c>
      <c r="R71" s="13" t="e">
        <f t="shared" si="13"/>
        <v>#REF!</v>
      </c>
      <c r="S71" s="13" t="e">
        <f t="shared" si="13"/>
        <v>#REF!</v>
      </c>
      <c r="T71" s="13" t="e">
        <f t="shared" si="13"/>
        <v>#REF!</v>
      </c>
      <c r="U71" s="13" t="e">
        <f t="shared" si="13"/>
        <v>#REF!</v>
      </c>
      <c r="V71" s="13" t="e">
        <f t="shared" si="13"/>
        <v>#REF!</v>
      </c>
      <c r="W71" s="13" t="e">
        <f t="shared" si="13"/>
        <v>#REF!</v>
      </c>
      <c r="X71" s="13" t="e">
        <f t="shared" si="13"/>
        <v>#REF!</v>
      </c>
      <c r="Y71" s="13" t="e">
        <f t="shared" si="13"/>
        <v>#REF!</v>
      </c>
      <c r="Z71" s="30" t="e">
        <f t="shared" si="13"/>
        <v>#REF!</v>
      </c>
      <c r="AA71" s="29" t="e">
        <f>SUM($R71:$Z71)</f>
        <v>#REF!</v>
      </c>
      <c r="AB71" s="16"/>
    </row>
    <row r="72" spans="1:31" x14ac:dyDescent="0.3">
      <c r="A72" s="10" t="s">
        <v>18</v>
      </c>
      <c r="B72" s="13" t="e">
        <f t="shared" si="10"/>
        <v>#REF!</v>
      </c>
      <c r="C72" s="13" t="e">
        <f t="shared" si="10"/>
        <v>#REF!</v>
      </c>
      <c r="D72" s="13" t="e">
        <f t="shared" si="10"/>
        <v>#REF!</v>
      </c>
      <c r="E72" s="13" t="e">
        <f t="shared" si="10"/>
        <v>#REF!</v>
      </c>
      <c r="F72" s="13" t="e">
        <f t="shared" si="10"/>
        <v>#REF!</v>
      </c>
      <c r="G72" s="13" t="e">
        <f t="shared" si="10"/>
        <v>#REF!</v>
      </c>
      <c r="H72" s="13" t="e">
        <f t="shared" si="10"/>
        <v>#REF!</v>
      </c>
      <c r="I72" s="13" t="e">
        <f t="shared" si="10"/>
        <v>#REF!</v>
      </c>
      <c r="J72" s="30" t="e">
        <f t="shared" si="10"/>
        <v>#REF!</v>
      </c>
      <c r="K72" s="29" t="e">
        <f t="shared" si="12"/>
        <v>#REF!</v>
      </c>
      <c r="L72" s="16"/>
      <c r="Q72" s="10" t="s">
        <v>18</v>
      </c>
      <c r="R72" s="13" t="e">
        <f t="shared" si="13"/>
        <v>#REF!</v>
      </c>
      <c r="S72" s="13" t="e">
        <f t="shared" si="13"/>
        <v>#REF!</v>
      </c>
      <c r="T72" s="13" t="e">
        <f t="shared" si="13"/>
        <v>#REF!</v>
      </c>
      <c r="U72" s="13" t="e">
        <f t="shared" si="13"/>
        <v>#REF!</v>
      </c>
      <c r="V72" s="13" t="e">
        <f t="shared" si="13"/>
        <v>#REF!</v>
      </c>
      <c r="W72" s="13" t="e">
        <f t="shared" si="13"/>
        <v>#REF!</v>
      </c>
      <c r="X72" s="13" t="e">
        <f t="shared" si="13"/>
        <v>#REF!</v>
      </c>
      <c r="Y72" s="13" t="e">
        <f t="shared" si="13"/>
        <v>#REF!</v>
      </c>
      <c r="Z72" s="30" t="e">
        <f t="shared" si="13"/>
        <v>#REF!</v>
      </c>
      <c r="AA72" s="29" t="e">
        <f t="shared" si="14"/>
        <v>#REF!</v>
      </c>
      <c r="AB72" s="16"/>
    </row>
    <row r="73" spans="1:31" x14ac:dyDescent="0.3">
      <c r="A73" s="10" t="s">
        <v>19</v>
      </c>
      <c r="B73" s="13" t="e">
        <f t="shared" si="10"/>
        <v>#REF!</v>
      </c>
      <c r="C73" s="13" t="e">
        <f t="shared" si="10"/>
        <v>#REF!</v>
      </c>
      <c r="D73" s="13" t="e">
        <f t="shared" si="10"/>
        <v>#REF!</v>
      </c>
      <c r="E73" s="13" t="e">
        <f t="shared" si="10"/>
        <v>#REF!</v>
      </c>
      <c r="F73" s="13" t="e">
        <f t="shared" si="10"/>
        <v>#REF!</v>
      </c>
      <c r="G73" s="13" t="e">
        <f t="shared" si="10"/>
        <v>#REF!</v>
      </c>
      <c r="H73" s="13" t="e">
        <f t="shared" si="10"/>
        <v>#REF!</v>
      </c>
      <c r="I73" s="13" t="e">
        <f t="shared" si="10"/>
        <v>#REF!</v>
      </c>
      <c r="J73" s="30" t="e">
        <f t="shared" si="10"/>
        <v>#REF!</v>
      </c>
      <c r="K73" s="29" t="e">
        <f t="shared" si="12"/>
        <v>#REF!</v>
      </c>
      <c r="L73" s="16"/>
      <c r="Q73" s="10" t="s">
        <v>19</v>
      </c>
      <c r="R73" s="13" t="e">
        <f t="shared" si="13"/>
        <v>#REF!</v>
      </c>
      <c r="S73" s="13" t="e">
        <f t="shared" si="13"/>
        <v>#REF!</v>
      </c>
      <c r="T73" s="13" t="e">
        <f t="shared" si="13"/>
        <v>#REF!</v>
      </c>
      <c r="U73" s="13" t="e">
        <f t="shared" si="13"/>
        <v>#REF!</v>
      </c>
      <c r="V73" s="13" t="e">
        <f t="shared" si="13"/>
        <v>#REF!</v>
      </c>
      <c r="W73" s="13" t="e">
        <f t="shared" si="13"/>
        <v>#REF!</v>
      </c>
      <c r="X73" s="13" t="e">
        <f t="shared" si="13"/>
        <v>#REF!</v>
      </c>
      <c r="Y73" s="13" t="e">
        <f t="shared" si="13"/>
        <v>#REF!</v>
      </c>
      <c r="Z73" s="30" t="e">
        <f t="shared" si="13"/>
        <v>#REF!</v>
      </c>
      <c r="AA73" s="29" t="e">
        <f t="shared" si="14"/>
        <v>#REF!</v>
      </c>
      <c r="AB73" s="16"/>
    </row>
    <row r="74" spans="1:31" x14ac:dyDescent="0.3">
      <c r="A74" s="10" t="s">
        <v>20</v>
      </c>
      <c r="B74" s="13" t="e">
        <f t="shared" si="10"/>
        <v>#REF!</v>
      </c>
      <c r="C74" s="13" t="e">
        <f t="shared" si="10"/>
        <v>#REF!</v>
      </c>
      <c r="D74" s="13" t="e">
        <f t="shared" si="10"/>
        <v>#REF!</v>
      </c>
      <c r="E74" s="13" t="e">
        <f t="shared" si="10"/>
        <v>#REF!</v>
      </c>
      <c r="F74" s="13" t="e">
        <f t="shared" si="10"/>
        <v>#REF!</v>
      </c>
      <c r="G74" s="13" t="e">
        <f t="shared" si="10"/>
        <v>#REF!</v>
      </c>
      <c r="H74" s="13" t="e">
        <f t="shared" si="10"/>
        <v>#REF!</v>
      </c>
      <c r="I74" s="13" t="e">
        <f t="shared" si="10"/>
        <v>#REF!</v>
      </c>
      <c r="J74" s="30" t="e">
        <f t="shared" si="10"/>
        <v>#REF!</v>
      </c>
      <c r="K74" s="29" t="e">
        <f t="shared" si="12"/>
        <v>#REF!</v>
      </c>
      <c r="L74" s="16"/>
      <c r="Q74" s="10" t="s">
        <v>20</v>
      </c>
      <c r="R74" s="13" t="e">
        <f t="shared" si="13"/>
        <v>#REF!</v>
      </c>
      <c r="S74" s="13" t="e">
        <f t="shared" si="13"/>
        <v>#REF!</v>
      </c>
      <c r="T74" s="13" t="e">
        <f t="shared" si="13"/>
        <v>#REF!</v>
      </c>
      <c r="U74" s="13" t="e">
        <f t="shared" si="13"/>
        <v>#REF!</v>
      </c>
      <c r="V74" s="13" t="e">
        <f t="shared" si="13"/>
        <v>#REF!</v>
      </c>
      <c r="W74" s="13" t="e">
        <f t="shared" si="13"/>
        <v>#REF!</v>
      </c>
      <c r="X74" s="13" t="e">
        <f t="shared" si="13"/>
        <v>#REF!</v>
      </c>
      <c r="Y74" s="13" t="e">
        <f t="shared" si="13"/>
        <v>#REF!</v>
      </c>
      <c r="Z74" s="30" t="e">
        <f t="shared" si="13"/>
        <v>#REF!</v>
      </c>
      <c r="AA74" s="29" t="e">
        <f t="shared" si="14"/>
        <v>#REF!</v>
      </c>
      <c r="AB74" s="16"/>
    </row>
    <row r="75" spans="1:31" x14ac:dyDescent="0.3">
      <c r="A75" s="10" t="s">
        <v>21</v>
      </c>
      <c r="B75" s="13" t="e">
        <f t="shared" si="10"/>
        <v>#REF!</v>
      </c>
      <c r="C75" s="13" t="e">
        <f t="shared" si="10"/>
        <v>#REF!</v>
      </c>
      <c r="D75" s="13" t="e">
        <f t="shared" si="10"/>
        <v>#REF!</v>
      </c>
      <c r="E75" s="13" t="e">
        <f t="shared" si="10"/>
        <v>#REF!</v>
      </c>
      <c r="F75" s="13" t="e">
        <f t="shared" si="10"/>
        <v>#REF!</v>
      </c>
      <c r="G75" s="13" t="e">
        <f t="shared" si="10"/>
        <v>#REF!</v>
      </c>
      <c r="H75" s="13" t="e">
        <f t="shared" si="10"/>
        <v>#REF!</v>
      </c>
      <c r="I75" s="13" t="e">
        <f t="shared" si="10"/>
        <v>#REF!</v>
      </c>
      <c r="J75" s="30" t="e">
        <f t="shared" si="10"/>
        <v>#REF!</v>
      </c>
      <c r="K75" s="29" t="e">
        <f t="shared" si="12"/>
        <v>#REF!</v>
      </c>
      <c r="L75" s="16"/>
      <c r="Q75" s="10" t="s">
        <v>21</v>
      </c>
      <c r="R75" s="13" t="e">
        <f t="shared" si="13"/>
        <v>#REF!</v>
      </c>
      <c r="S75" s="13" t="e">
        <f t="shared" si="13"/>
        <v>#REF!</v>
      </c>
      <c r="T75" s="13" t="e">
        <f t="shared" si="13"/>
        <v>#REF!</v>
      </c>
      <c r="U75" s="13" t="e">
        <f t="shared" si="13"/>
        <v>#REF!</v>
      </c>
      <c r="V75" s="13" t="e">
        <f t="shared" si="13"/>
        <v>#REF!</v>
      </c>
      <c r="W75" s="13" t="e">
        <f t="shared" si="13"/>
        <v>#REF!</v>
      </c>
      <c r="X75" s="13" t="e">
        <f t="shared" si="13"/>
        <v>#REF!</v>
      </c>
      <c r="Y75" s="13" t="e">
        <f t="shared" si="13"/>
        <v>#REF!</v>
      </c>
      <c r="Z75" s="30" t="e">
        <f t="shared" si="13"/>
        <v>#REF!</v>
      </c>
      <c r="AA75" s="29" t="e">
        <f t="shared" si="14"/>
        <v>#REF!</v>
      </c>
      <c r="AB75" s="16"/>
    </row>
    <row r="76" spans="1:31" x14ac:dyDescent="0.3">
      <c r="A76" s="10" t="s">
        <v>22</v>
      </c>
      <c r="B76" s="13" t="e">
        <f t="shared" si="10"/>
        <v>#REF!</v>
      </c>
      <c r="C76" s="13" t="e">
        <f t="shared" si="10"/>
        <v>#REF!</v>
      </c>
      <c r="D76" s="13" t="e">
        <f t="shared" si="10"/>
        <v>#REF!</v>
      </c>
      <c r="E76" s="13" t="e">
        <f t="shared" si="10"/>
        <v>#REF!</v>
      </c>
      <c r="F76" s="13" t="e">
        <f t="shared" si="10"/>
        <v>#REF!</v>
      </c>
      <c r="G76" s="13" t="e">
        <f t="shared" si="10"/>
        <v>#REF!</v>
      </c>
      <c r="H76" s="13" t="e">
        <f t="shared" si="10"/>
        <v>#REF!</v>
      </c>
      <c r="I76" s="13" t="e">
        <f t="shared" si="10"/>
        <v>#REF!</v>
      </c>
      <c r="J76" s="30" t="e">
        <f t="shared" si="10"/>
        <v>#REF!</v>
      </c>
      <c r="K76" s="29" t="e">
        <f t="shared" si="12"/>
        <v>#REF!</v>
      </c>
      <c r="L76" s="16"/>
      <c r="Q76" s="10" t="s">
        <v>22</v>
      </c>
      <c r="R76" s="13" t="e">
        <f t="shared" si="13"/>
        <v>#REF!</v>
      </c>
      <c r="S76" s="13" t="e">
        <f t="shared" si="13"/>
        <v>#REF!</v>
      </c>
      <c r="T76" s="13" t="e">
        <f t="shared" si="13"/>
        <v>#REF!</v>
      </c>
      <c r="U76" s="13" t="e">
        <f t="shared" si="13"/>
        <v>#REF!</v>
      </c>
      <c r="V76" s="13" t="e">
        <f t="shared" si="13"/>
        <v>#REF!</v>
      </c>
      <c r="W76" s="13" t="e">
        <f t="shared" si="13"/>
        <v>#REF!</v>
      </c>
      <c r="X76" s="13" t="e">
        <f t="shared" si="13"/>
        <v>#REF!</v>
      </c>
      <c r="Y76" s="13" t="e">
        <f t="shared" si="13"/>
        <v>#REF!</v>
      </c>
      <c r="Z76" s="30" t="e">
        <f t="shared" si="13"/>
        <v>#REF!</v>
      </c>
      <c r="AA76" s="29" t="e">
        <f t="shared" si="14"/>
        <v>#REF!</v>
      </c>
      <c r="AB76" s="16"/>
    </row>
    <row r="77" spans="1:31" x14ac:dyDescent="0.3">
      <c r="A77" s="10" t="s">
        <v>23</v>
      </c>
      <c r="B77" s="13" t="e">
        <f t="shared" si="10"/>
        <v>#REF!</v>
      </c>
      <c r="C77" s="13" t="e">
        <f t="shared" si="10"/>
        <v>#REF!</v>
      </c>
      <c r="D77" s="13" t="e">
        <f t="shared" si="10"/>
        <v>#REF!</v>
      </c>
      <c r="E77" s="13" t="e">
        <f t="shared" si="10"/>
        <v>#REF!</v>
      </c>
      <c r="F77" s="13" t="e">
        <f t="shared" si="10"/>
        <v>#REF!</v>
      </c>
      <c r="G77" s="13" t="e">
        <f t="shared" si="10"/>
        <v>#REF!</v>
      </c>
      <c r="H77" s="13" t="e">
        <f t="shared" si="10"/>
        <v>#REF!</v>
      </c>
      <c r="I77" s="13" t="e">
        <f t="shared" si="10"/>
        <v>#REF!</v>
      </c>
      <c r="J77" s="30" t="e">
        <f t="shared" si="10"/>
        <v>#REF!</v>
      </c>
      <c r="K77" s="29" t="e">
        <f t="shared" si="12"/>
        <v>#REF!</v>
      </c>
      <c r="L77" s="16"/>
      <c r="Q77" s="10" t="s">
        <v>23</v>
      </c>
      <c r="R77" s="13" t="e">
        <f t="shared" si="13"/>
        <v>#REF!</v>
      </c>
      <c r="S77" s="13" t="e">
        <f t="shared" si="13"/>
        <v>#REF!</v>
      </c>
      <c r="T77" s="13" t="e">
        <f t="shared" si="13"/>
        <v>#REF!</v>
      </c>
      <c r="U77" s="13" t="e">
        <f t="shared" si="13"/>
        <v>#REF!</v>
      </c>
      <c r="V77" s="13" t="e">
        <f t="shared" si="13"/>
        <v>#REF!</v>
      </c>
      <c r="W77" s="13" t="e">
        <f t="shared" si="13"/>
        <v>#REF!</v>
      </c>
      <c r="X77" s="13" t="e">
        <f t="shared" si="13"/>
        <v>#REF!</v>
      </c>
      <c r="Y77" s="13" t="e">
        <f t="shared" si="13"/>
        <v>#REF!</v>
      </c>
      <c r="Z77" s="30" t="e">
        <f t="shared" si="13"/>
        <v>#REF!</v>
      </c>
      <c r="AA77" s="29" t="e">
        <f>SUM($R77:$Z77)</f>
        <v>#REF!</v>
      </c>
      <c r="AB77" s="16"/>
    </row>
    <row r="79" spans="1:31" x14ac:dyDescent="0.3">
      <c r="A79" s="23" t="s">
        <v>50</v>
      </c>
      <c r="B79" s="25" t="e">
        <f>$B$17-MIN($K$38:$K$49)</f>
        <v>#REF!</v>
      </c>
      <c r="C79" s="24"/>
      <c r="D79" s="24"/>
      <c r="E79" s="24"/>
      <c r="F79" s="24"/>
      <c r="G79" s="24"/>
      <c r="H79" s="24"/>
      <c r="I79" s="24"/>
      <c r="J79" s="24"/>
      <c r="L79" s="16"/>
      <c r="M79" s="16"/>
      <c r="O79" s="20"/>
      <c r="Q79" s="23" t="s">
        <v>50</v>
      </c>
      <c r="R79" s="25" t="e">
        <f>$B$17-MIN($AA$38:$AA$49)</f>
        <v>#REF!</v>
      </c>
      <c r="S79" s="24"/>
      <c r="T79" s="24"/>
      <c r="U79" s="24"/>
      <c r="V79" s="24"/>
      <c r="W79" s="24"/>
      <c r="X79" s="24"/>
      <c r="Y79" s="24"/>
      <c r="Z79" s="24"/>
      <c r="AB79" s="16"/>
      <c r="AC79" s="16"/>
      <c r="AE79" s="20"/>
    </row>
    <row r="81" spans="1:31" x14ac:dyDescent="0.3">
      <c r="A81" s="1" t="s">
        <v>57</v>
      </c>
      <c r="B81" s="27" t="s">
        <v>38</v>
      </c>
      <c r="Q81" s="1" t="s">
        <v>57</v>
      </c>
      <c r="R81" s="27" t="s">
        <v>38</v>
      </c>
    </row>
    <row r="82" spans="1:31" x14ac:dyDescent="0.3">
      <c r="A82" s="10" t="s">
        <v>12</v>
      </c>
      <c r="B82" s="26" t="e">
        <f t="shared" ref="B82:B93" si="15">$B$79-K66</f>
        <v>#REF!</v>
      </c>
      <c r="L82" s="16"/>
      <c r="M82" s="16"/>
      <c r="O82" s="20"/>
      <c r="Q82" s="10" t="s">
        <v>12</v>
      </c>
      <c r="R82" s="26" t="e">
        <f>$R$79-AA66</f>
        <v>#REF!</v>
      </c>
      <c r="AB82" s="16"/>
      <c r="AC82" s="16"/>
      <c r="AE82" s="20"/>
    </row>
    <row r="83" spans="1:31" x14ac:dyDescent="0.3">
      <c r="A83" s="10" t="s">
        <v>13</v>
      </c>
      <c r="B83" s="13" t="e">
        <f t="shared" si="15"/>
        <v>#REF!</v>
      </c>
      <c r="L83" s="16"/>
      <c r="M83" s="16"/>
      <c r="O83" s="20"/>
      <c r="Q83" s="10" t="s">
        <v>13</v>
      </c>
      <c r="R83" s="26" t="e">
        <f t="shared" ref="R83:R92" si="16">$R$79-AA67</f>
        <v>#REF!</v>
      </c>
      <c r="AB83" s="16"/>
      <c r="AC83" s="16"/>
      <c r="AE83" s="20"/>
    </row>
    <row r="84" spans="1:31" x14ac:dyDescent="0.3">
      <c r="A84" s="10" t="s">
        <v>14</v>
      </c>
      <c r="B84" s="13" t="e">
        <f t="shared" si="15"/>
        <v>#REF!</v>
      </c>
      <c r="L84" s="16"/>
      <c r="M84" s="16"/>
      <c r="O84" s="20"/>
      <c r="Q84" s="10" t="s">
        <v>14</v>
      </c>
      <c r="R84" s="26" t="e">
        <f t="shared" si="16"/>
        <v>#REF!</v>
      </c>
      <c r="AB84" s="16"/>
      <c r="AC84" s="16"/>
      <c r="AE84" s="20"/>
    </row>
    <row r="85" spans="1:31" x14ac:dyDescent="0.3">
      <c r="A85" s="10" t="s">
        <v>15</v>
      </c>
      <c r="B85" s="13" t="e">
        <f t="shared" si="15"/>
        <v>#REF!</v>
      </c>
      <c r="L85" s="16"/>
      <c r="M85" s="16"/>
      <c r="O85" s="20"/>
      <c r="Q85" s="10" t="s">
        <v>15</v>
      </c>
      <c r="R85" s="26" t="e">
        <f t="shared" si="16"/>
        <v>#REF!</v>
      </c>
      <c r="AB85" s="16"/>
      <c r="AC85" s="16"/>
      <c r="AE85" s="20"/>
    </row>
    <row r="86" spans="1:31" x14ac:dyDescent="0.3">
      <c r="A86" s="10" t="s">
        <v>16</v>
      </c>
      <c r="B86" s="13" t="e">
        <f t="shared" si="15"/>
        <v>#REF!</v>
      </c>
      <c r="L86" s="16"/>
      <c r="M86" s="16"/>
      <c r="O86" s="20"/>
      <c r="Q86" s="10" t="s">
        <v>16</v>
      </c>
      <c r="R86" s="26" t="e">
        <f t="shared" si="16"/>
        <v>#REF!</v>
      </c>
      <c r="AB86" s="16"/>
      <c r="AC86" s="16"/>
      <c r="AE86" s="20"/>
    </row>
    <row r="87" spans="1:31" x14ac:dyDescent="0.3">
      <c r="A87" s="10" t="s">
        <v>17</v>
      </c>
      <c r="B87" s="13" t="e">
        <f t="shared" si="15"/>
        <v>#REF!</v>
      </c>
      <c r="L87" s="16"/>
      <c r="M87" s="16"/>
      <c r="O87" s="20"/>
      <c r="Q87" s="10" t="s">
        <v>17</v>
      </c>
      <c r="R87" s="26" t="e">
        <f t="shared" si="16"/>
        <v>#REF!</v>
      </c>
      <c r="AB87" s="16"/>
      <c r="AC87" s="16"/>
      <c r="AE87" s="20"/>
    </row>
    <row r="88" spans="1:31" x14ac:dyDescent="0.3">
      <c r="A88" s="10" t="s">
        <v>18</v>
      </c>
      <c r="B88" s="13" t="e">
        <f t="shared" si="15"/>
        <v>#REF!</v>
      </c>
      <c r="L88" s="16"/>
      <c r="M88" s="16"/>
      <c r="O88" s="20"/>
      <c r="Q88" s="10" t="s">
        <v>18</v>
      </c>
      <c r="R88" s="26" t="e">
        <f>$R$79-AA72</f>
        <v>#REF!</v>
      </c>
      <c r="AB88" s="16"/>
      <c r="AC88" s="16"/>
      <c r="AE88" s="20"/>
    </row>
    <row r="89" spans="1:31" x14ac:dyDescent="0.3">
      <c r="A89" s="10" t="s">
        <v>19</v>
      </c>
      <c r="B89" s="13" t="e">
        <f t="shared" si="15"/>
        <v>#REF!</v>
      </c>
      <c r="L89" s="16"/>
      <c r="M89" s="16"/>
      <c r="O89" s="20"/>
      <c r="Q89" s="10" t="s">
        <v>19</v>
      </c>
      <c r="R89" s="26" t="e">
        <f t="shared" si="16"/>
        <v>#REF!</v>
      </c>
      <c r="AB89" s="16"/>
      <c r="AC89" s="16"/>
      <c r="AE89" s="20"/>
    </row>
    <row r="90" spans="1:31" x14ac:dyDescent="0.3">
      <c r="A90" s="10" t="s">
        <v>20</v>
      </c>
      <c r="B90" s="13" t="e">
        <f t="shared" si="15"/>
        <v>#REF!</v>
      </c>
      <c r="L90" s="16"/>
      <c r="M90" s="16"/>
      <c r="O90" s="20"/>
      <c r="Q90" s="10" t="s">
        <v>20</v>
      </c>
      <c r="R90" s="26" t="e">
        <f t="shared" si="16"/>
        <v>#REF!</v>
      </c>
      <c r="AB90" s="16"/>
      <c r="AC90" s="16"/>
      <c r="AE90" s="20"/>
    </row>
    <row r="91" spans="1:31" x14ac:dyDescent="0.3">
      <c r="A91" s="10" t="s">
        <v>21</v>
      </c>
      <c r="B91" s="13" t="e">
        <f t="shared" si="15"/>
        <v>#REF!</v>
      </c>
      <c r="L91" s="16"/>
      <c r="M91" s="16"/>
      <c r="O91" s="20"/>
      <c r="Q91" s="10" t="s">
        <v>21</v>
      </c>
      <c r="R91" s="26" t="e">
        <f t="shared" si="16"/>
        <v>#REF!</v>
      </c>
      <c r="AB91" s="16"/>
      <c r="AC91" s="16"/>
      <c r="AE91" s="20"/>
    </row>
    <row r="92" spans="1:31" x14ac:dyDescent="0.3">
      <c r="A92" s="10" t="s">
        <v>22</v>
      </c>
      <c r="B92" s="13" t="e">
        <f t="shared" si="15"/>
        <v>#REF!</v>
      </c>
      <c r="L92" s="16"/>
      <c r="M92" s="16"/>
      <c r="O92" s="20"/>
      <c r="Q92" s="10" t="s">
        <v>22</v>
      </c>
      <c r="R92" s="26" t="e">
        <f t="shared" si="16"/>
        <v>#REF!</v>
      </c>
      <c r="AB92" s="16"/>
      <c r="AC92" s="16"/>
      <c r="AE92" s="20"/>
    </row>
    <row r="93" spans="1:31" x14ac:dyDescent="0.3">
      <c r="A93" s="10" t="s">
        <v>23</v>
      </c>
      <c r="B93" s="13" t="e">
        <f t="shared" si="15"/>
        <v>#REF!</v>
      </c>
      <c r="L93" s="16"/>
      <c r="M93" s="16"/>
      <c r="O93" s="20"/>
      <c r="Q93" s="10" t="s">
        <v>23</v>
      </c>
      <c r="R93" s="26" t="e">
        <f>$R$79-AA77</f>
        <v>#REF!</v>
      </c>
      <c r="AB93" s="16"/>
      <c r="AC93" s="16"/>
      <c r="AE93" s="20"/>
    </row>
    <row r="94" spans="1:31" x14ac:dyDescent="0.3">
      <c r="A94" s="15" t="s">
        <v>39</v>
      </c>
      <c r="B94" s="18" t="e">
        <f>SUM($B$82:$B$93)/$B$79</f>
        <v>#REF!</v>
      </c>
      <c r="Q94" s="15" t="s">
        <v>39</v>
      </c>
      <c r="R94" s="18" t="e">
        <f>SUM($R$82:$R$93)/$R$79</f>
        <v>#REF!</v>
      </c>
    </row>
    <row r="96" spans="1:31" x14ac:dyDescent="0.3">
      <c r="A96" s="1" t="s">
        <v>58</v>
      </c>
      <c r="B96" s="51" t="e">
        <f>(SUM($B$82:$B$93)-$D$97*$B$79)/(12-$D$97)</f>
        <v>#REF!</v>
      </c>
      <c r="D96" s="1" t="s">
        <v>41</v>
      </c>
      <c r="Q96" s="1" t="s">
        <v>58</v>
      </c>
      <c r="R96" s="51" t="e">
        <f>(SUM($R$82:$R$93)-$T$97*$R$79)/(12-$T$97)</f>
        <v>#REF!</v>
      </c>
      <c r="T96" s="1" t="s">
        <v>41</v>
      </c>
    </row>
    <row r="97" spans="1:22" x14ac:dyDescent="0.3">
      <c r="A97" s="1" t="s">
        <v>40</v>
      </c>
      <c r="D97" s="36">
        <f>'計算用(記載例太陽光)'!D97</f>
        <v>1.9</v>
      </c>
      <c r="Q97" s="1" t="s">
        <v>40</v>
      </c>
      <c r="T97" s="17">
        <f>D97</f>
        <v>1.9</v>
      </c>
    </row>
    <row r="98" spans="1:22" ht="15.6" thickBot="1" x14ac:dyDescent="0.35"/>
    <row r="99" spans="1:22" ht="15.6" thickBot="1" x14ac:dyDescent="0.35">
      <c r="A99" s="1" t="s">
        <v>59</v>
      </c>
      <c r="B99" s="21" t="e">
        <f>(MIN($K$38:$K$49)+$B$96)*1000</f>
        <v>#REF!</v>
      </c>
      <c r="Q99" s="1" t="s">
        <v>59</v>
      </c>
      <c r="R99" s="21" t="e">
        <f>(MIN($AA$38:$AA$49)+$R$96)*1000</f>
        <v>#REF!</v>
      </c>
      <c r="V99" s="16"/>
    </row>
    <row r="100" spans="1:22" ht="15.6" thickBot="1" x14ac:dyDescent="0.35"/>
    <row r="101" spans="1:22" ht="15.6" thickBot="1" x14ac:dyDescent="0.35">
      <c r="A101" s="1" t="s">
        <v>60</v>
      </c>
      <c r="B101" s="31" t="e">
        <f>B99/#REF!</f>
        <v>#REF!</v>
      </c>
      <c r="Q101" s="1" t="s">
        <v>60</v>
      </c>
      <c r="R101" s="31" t="e">
        <f>R99/#REF!</f>
        <v>#REF!</v>
      </c>
      <c r="S101" s="1" t="s">
        <v>94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B1891-9AE9-467C-A317-3CC6087D7C22}">
  <sheetPr codeName="Sheet8"/>
  <dimension ref="A1:Q55"/>
  <sheetViews>
    <sheetView tabSelected="1" zoomScale="85" zoomScaleNormal="85" workbookViewId="0">
      <selection activeCell="E45" sqref="E45"/>
    </sheetView>
  </sheetViews>
  <sheetFormatPr defaultRowHeight="15" x14ac:dyDescent="0.3"/>
  <cols>
    <col min="1" max="3" width="14.77734375" style="76" customWidth="1"/>
    <col min="4" max="4" width="16.77734375" style="76" customWidth="1"/>
    <col min="5" max="16" width="10.77734375" style="74" customWidth="1"/>
    <col min="17" max="16384" width="8.88671875" style="75"/>
  </cols>
  <sheetData>
    <row r="1" spans="1:17" ht="16.2" x14ac:dyDescent="0.3">
      <c r="A1" s="125" t="s">
        <v>208</v>
      </c>
      <c r="B1" s="125"/>
      <c r="C1" s="125"/>
      <c r="D1" s="125"/>
    </row>
    <row r="2" spans="1:17" ht="16.2" x14ac:dyDescent="0.3">
      <c r="A2" s="191"/>
      <c r="B2" s="191"/>
      <c r="C2" s="191"/>
    </row>
    <row r="4" spans="1:17" ht="16.2" x14ac:dyDescent="0.3">
      <c r="A4" s="192" t="s">
        <v>129</v>
      </c>
      <c r="B4" s="192"/>
      <c r="C4" s="192"/>
      <c r="D4" s="192"/>
      <c r="E4" s="192"/>
      <c r="F4" s="192"/>
      <c r="G4" s="192"/>
      <c r="H4" s="192"/>
      <c r="I4" s="192"/>
      <c r="J4" s="192"/>
      <c r="K4" s="192"/>
      <c r="L4" s="192"/>
      <c r="M4" s="192"/>
      <c r="N4" s="192"/>
      <c r="O4" s="192"/>
      <c r="P4" s="192"/>
      <c r="Q4" s="192"/>
    </row>
    <row r="5" spans="1:17" ht="16.2" x14ac:dyDescent="0.3">
      <c r="A5" s="77"/>
      <c r="B5" s="77"/>
      <c r="C5" s="77"/>
      <c r="D5" s="77"/>
      <c r="E5" s="78"/>
      <c r="F5" s="78"/>
      <c r="G5" s="78"/>
      <c r="H5" s="78"/>
      <c r="I5" s="78"/>
      <c r="J5" s="78"/>
      <c r="K5" s="78"/>
      <c r="L5" s="78"/>
      <c r="M5" s="78"/>
      <c r="N5" s="78"/>
      <c r="O5" s="78"/>
      <c r="P5" s="78"/>
      <c r="Q5" s="79"/>
    </row>
    <row r="6" spans="1:17" ht="16.2" x14ac:dyDescent="0.3">
      <c r="A6" s="192" t="s">
        <v>124</v>
      </c>
      <c r="B6" s="192"/>
      <c r="C6" s="192"/>
      <c r="D6" s="192"/>
      <c r="E6" s="192"/>
      <c r="F6" s="192"/>
      <c r="G6" s="192"/>
      <c r="H6" s="192"/>
      <c r="I6" s="192"/>
      <c r="J6" s="192"/>
      <c r="K6" s="192"/>
      <c r="L6" s="192"/>
      <c r="M6" s="192"/>
      <c r="N6" s="192"/>
      <c r="O6" s="192"/>
      <c r="P6" s="192"/>
      <c r="Q6" s="192"/>
    </row>
    <row r="10" spans="1:17" ht="15.6" thickBot="1" x14ac:dyDescent="0.35"/>
    <row r="11" spans="1:17" ht="15.6" thickBot="1" x14ac:dyDescent="0.35">
      <c r="A11" s="180" t="s">
        <v>1</v>
      </c>
      <c r="B11" s="180"/>
      <c r="C11" s="180"/>
      <c r="D11" s="180"/>
      <c r="E11" s="193"/>
      <c r="F11" s="193"/>
      <c r="G11" s="193"/>
      <c r="H11" s="193"/>
      <c r="I11" s="193"/>
      <c r="J11" s="193"/>
      <c r="K11" s="193"/>
      <c r="L11" s="193"/>
      <c r="M11" s="193"/>
      <c r="N11" s="193"/>
      <c r="O11" s="193"/>
      <c r="P11" s="193"/>
    </row>
    <row r="12" spans="1:17" ht="15.6" thickBot="1" x14ac:dyDescent="0.35">
      <c r="A12" s="179" t="s">
        <v>130</v>
      </c>
      <c r="B12" s="179"/>
      <c r="C12" s="179"/>
      <c r="D12" s="179"/>
      <c r="E12" s="178" t="str">
        <f>IF('入力欄(基本情報)'!C5="","",'入力欄(基本情報)'!C5)</f>
        <v/>
      </c>
      <c r="F12" s="178"/>
      <c r="G12" s="178"/>
      <c r="H12" s="178"/>
      <c r="I12" s="178"/>
      <c r="J12" s="178"/>
      <c r="K12" s="178"/>
      <c r="L12" s="178"/>
      <c r="M12" s="178"/>
      <c r="N12" s="178"/>
      <c r="O12" s="178"/>
      <c r="P12" s="178"/>
    </row>
    <row r="13" spans="1:17" ht="15.6" thickBot="1" x14ac:dyDescent="0.35">
      <c r="A13" s="179" t="s">
        <v>131</v>
      </c>
      <c r="B13" s="179"/>
      <c r="C13" s="179"/>
      <c r="D13" s="179"/>
      <c r="E13" s="178" t="s">
        <v>207</v>
      </c>
      <c r="F13" s="178"/>
      <c r="G13" s="178"/>
      <c r="H13" s="178"/>
      <c r="I13" s="178"/>
      <c r="J13" s="178"/>
      <c r="K13" s="178"/>
      <c r="L13" s="178"/>
      <c r="M13" s="178"/>
      <c r="N13" s="178"/>
      <c r="O13" s="178"/>
      <c r="P13" s="178"/>
    </row>
    <row r="14" spans="1:17" ht="15.6" thickBot="1" x14ac:dyDescent="0.35">
      <c r="A14" s="179" t="s">
        <v>133</v>
      </c>
      <c r="B14" s="179"/>
      <c r="C14" s="179"/>
      <c r="D14" s="179"/>
      <c r="E14" s="178" t="str">
        <f>IF('入力欄(基本情報)'!C7="","",'入力欄(基本情報)'!C7)</f>
        <v/>
      </c>
      <c r="F14" s="178"/>
      <c r="G14" s="178"/>
      <c r="H14" s="178"/>
      <c r="I14" s="178"/>
      <c r="J14" s="178"/>
      <c r="K14" s="178"/>
      <c r="L14" s="178"/>
      <c r="M14" s="178"/>
      <c r="N14" s="178"/>
      <c r="O14" s="178"/>
      <c r="P14" s="178"/>
    </row>
    <row r="15" spans="1:17" ht="15.6" thickBot="1" x14ac:dyDescent="0.35">
      <c r="A15" s="175" t="s">
        <v>134</v>
      </c>
      <c r="B15" s="175"/>
      <c r="C15" s="175"/>
      <c r="D15" s="175"/>
      <c r="E15" s="190"/>
      <c r="F15" s="190"/>
      <c r="G15" s="190"/>
      <c r="H15" s="190"/>
      <c r="I15" s="190"/>
      <c r="J15" s="190"/>
      <c r="K15" s="190"/>
      <c r="L15" s="190"/>
      <c r="M15" s="190"/>
      <c r="N15" s="190"/>
      <c r="O15" s="190"/>
      <c r="P15" s="190"/>
    </row>
    <row r="16" spans="1:17" ht="15.6" thickBot="1" x14ac:dyDescent="0.35">
      <c r="A16" s="179" t="s">
        <v>135</v>
      </c>
      <c r="B16" s="179"/>
      <c r="C16" s="179"/>
      <c r="D16" s="179"/>
      <c r="E16" s="178" t="str">
        <f>IF('入力欄(基本情報)'!C8="","",'入力欄(基本情報)'!C8)</f>
        <v/>
      </c>
      <c r="F16" s="178"/>
      <c r="G16" s="178"/>
      <c r="H16" s="178"/>
      <c r="I16" s="178"/>
      <c r="J16" s="178"/>
      <c r="K16" s="178"/>
      <c r="L16" s="178"/>
      <c r="M16" s="178"/>
      <c r="N16" s="178"/>
      <c r="O16" s="178"/>
      <c r="P16" s="178"/>
    </row>
    <row r="17" spans="1:16" ht="15.6" thickBot="1" x14ac:dyDescent="0.35">
      <c r="A17" s="179" t="s">
        <v>136</v>
      </c>
      <c r="B17" s="179"/>
      <c r="C17" s="179"/>
      <c r="D17" s="179"/>
      <c r="E17" s="178" t="str">
        <f>IF('入力欄(基本情報)'!C9="","",'入力欄(基本情報)'!C9)</f>
        <v/>
      </c>
      <c r="F17" s="178"/>
      <c r="G17" s="178"/>
      <c r="H17" s="178"/>
      <c r="I17" s="178"/>
      <c r="J17" s="178"/>
      <c r="K17" s="178"/>
      <c r="L17" s="178"/>
      <c r="M17" s="178"/>
      <c r="N17" s="178"/>
      <c r="O17" s="178"/>
      <c r="P17" s="178"/>
    </row>
    <row r="18" spans="1:16" ht="15.6" thickBot="1" x14ac:dyDescent="0.35">
      <c r="A18" s="179" t="s">
        <v>137</v>
      </c>
      <c r="B18" s="179"/>
      <c r="C18" s="179"/>
      <c r="D18" s="179"/>
      <c r="E18" s="178" t="str">
        <f>IF('入力欄(基本情報)'!C12="","",'入力欄(基本情報)'!C12)</f>
        <v/>
      </c>
      <c r="F18" s="178"/>
      <c r="G18" s="178"/>
      <c r="H18" s="178"/>
      <c r="I18" s="178"/>
      <c r="J18" s="178"/>
      <c r="K18" s="178"/>
      <c r="L18" s="178"/>
      <c r="M18" s="178"/>
      <c r="N18" s="178"/>
      <c r="O18" s="178"/>
      <c r="P18" s="178"/>
    </row>
    <row r="19" spans="1:16" ht="15.6" thickBot="1" x14ac:dyDescent="0.35">
      <c r="A19" s="179" t="s">
        <v>138</v>
      </c>
      <c r="B19" s="179"/>
      <c r="C19" s="179"/>
      <c r="D19" s="179"/>
      <c r="E19" s="178" t="str">
        <f>IF('入力欄(基本情報)'!C13="","",'入力欄(基本情報)'!C13)</f>
        <v/>
      </c>
      <c r="F19" s="178"/>
      <c r="G19" s="178"/>
      <c r="H19" s="178"/>
      <c r="I19" s="178"/>
      <c r="J19" s="178"/>
      <c r="K19" s="178"/>
      <c r="L19" s="178"/>
      <c r="M19" s="178"/>
      <c r="N19" s="178"/>
      <c r="O19" s="178"/>
      <c r="P19" s="178"/>
    </row>
    <row r="20" spans="1:16" ht="15.6" thickBot="1" x14ac:dyDescent="0.35">
      <c r="A20" s="179" t="s">
        <v>139</v>
      </c>
      <c r="B20" s="179"/>
      <c r="C20" s="179"/>
      <c r="D20" s="179"/>
      <c r="E20" s="178" t="s">
        <v>140</v>
      </c>
      <c r="F20" s="178"/>
      <c r="G20" s="178"/>
      <c r="H20" s="178"/>
      <c r="I20" s="178"/>
      <c r="J20" s="178"/>
      <c r="K20" s="178"/>
      <c r="L20" s="178"/>
      <c r="M20" s="178"/>
      <c r="N20" s="178"/>
      <c r="O20" s="178"/>
      <c r="P20" s="178"/>
    </row>
    <row r="21" spans="1:16" ht="15.6" thickBot="1" x14ac:dyDescent="0.35">
      <c r="A21" s="179" t="s">
        <v>141</v>
      </c>
      <c r="B21" s="179"/>
      <c r="C21" s="179"/>
      <c r="D21" s="179"/>
      <c r="E21" s="178" t="str">
        <f>IF('入力欄(基本情報)'!C10="","",'入力欄(基本情報)'!C10)</f>
        <v/>
      </c>
      <c r="F21" s="178"/>
      <c r="G21" s="178"/>
      <c r="H21" s="178"/>
      <c r="I21" s="178"/>
      <c r="J21" s="178"/>
      <c r="K21" s="178"/>
      <c r="L21" s="178"/>
      <c r="M21" s="178"/>
      <c r="N21" s="178"/>
      <c r="O21" s="178"/>
      <c r="P21" s="178"/>
    </row>
    <row r="22" spans="1:16" ht="15.6" thickBot="1" x14ac:dyDescent="0.35">
      <c r="A22" s="179" t="s">
        <v>5</v>
      </c>
      <c r="B22" s="179"/>
      <c r="C22" s="179"/>
      <c r="D22" s="179"/>
      <c r="E22" s="178" t="str">
        <f>IF('入力欄(差替情報)'!D8="","",'入力欄(差替情報)'!D8)</f>
        <v/>
      </c>
      <c r="F22" s="178"/>
      <c r="G22" s="178"/>
      <c r="H22" s="178"/>
      <c r="I22" s="178"/>
      <c r="J22" s="178"/>
      <c r="K22" s="178"/>
      <c r="L22" s="178"/>
      <c r="M22" s="178"/>
      <c r="N22" s="178"/>
      <c r="O22" s="178"/>
      <c r="P22" s="178"/>
    </row>
    <row r="23" spans="1:16" ht="15.6" thickBot="1" x14ac:dyDescent="0.35">
      <c r="A23" s="179" t="s">
        <v>6</v>
      </c>
      <c r="B23" s="179"/>
      <c r="C23" s="179"/>
      <c r="D23" s="179"/>
      <c r="E23" s="178" t="str">
        <f>IF('入力欄(基本情報)'!C14="","",'入力欄(基本情報)'!C14)</f>
        <v/>
      </c>
      <c r="F23" s="178"/>
      <c r="G23" s="178"/>
      <c r="H23" s="178"/>
      <c r="I23" s="178"/>
      <c r="J23" s="178"/>
      <c r="K23" s="178"/>
      <c r="L23" s="178"/>
      <c r="M23" s="178"/>
      <c r="N23" s="178"/>
      <c r="O23" s="178"/>
      <c r="P23" s="178"/>
    </row>
    <row r="24" spans="1:16" ht="49.2" customHeight="1" thickBot="1" x14ac:dyDescent="0.35">
      <c r="A24" s="181" t="s">
        <v>142</v>
      </c>
      <c r="B24" s="180"/>
      <c r="C24" s="182" t="s">
        <v>143</v>
      </c>
      <c r="D24" s="179"/>
      <c r="E24" s="178" t="str">
        <f>IF('入力欄(基本情報)'!C30="","",'入力欄(基本情報)'!C30)</f>
        <v/>
      </c>
      <c r="F24" s="178"/>
      <c r="G24" s="178"/>
      <c r="H24" s="178"/>
      <c r="I24" s="178"/>
      <c r="J24" s="178"/>
      <c r="K24" s="178"/>
      <c r="L24" s="178"/>
      <c r="M24" s="178"/>
      <c r="N24" s="178"/>
      <c r="O24" s="178"/>
      <c r="P24" s="178"/>
    </row>
    <row r="25" spans="1:16" ht="15.6" thickBot="1" x14ac:dyDescent="0.35">
      <c r="A25" s="180"/>
      <c r="B25" s="180"/>
      <c r="C25" s="180" t="s">
        <v>144</v>
      </c>
      <c r="D25" s="180"/>
      <c r="E25" s="178" t="str">
        <f>IF('入力欄(基本情報)'!C31="","",'入力欄(基本情報)'!C31)</f>
        <v/>
      </c>
      <c r="F25" s="178"/>
      <c r="G25" s="178"/>
      <c r="H25" s="178"/>
      <c r="I25" s="178"/>
      <c r="J25" s="178"/>
      <c r="K25" s="178"/>
      <c r="L25" s="178"/>
      <c r="M25" s="178"/>
      <c r="N25" s="178"/>
      <c r="O25" s="178"/>
      <c r="P25" s="178"/>
    </row>
    <row r="26" spans="1:16" ht="15.6" thickBot="1" x14ac:dyDescent="0.35">
      <c r="A26" s="179" t="s">
        <v>145</v>
      </c>
      <c r="B26" s="179"/>
      <c r="C26" s="179"/>
      <c r="D26" s="179"/>
      <c r="E26" s="178" t="str">
        <f>IF('入力欄(差替情報)'!D111="","",'入力欄(差替情報)'!D111)</f>
        <v/>
      </c>
      <c r="F26" s="178"/>
      <c r="G26" s="178"/>
      <c r="H26" s="178"/>
      <c r="I26" s="178"/>
      <c r="J26" s="178"/>
      <c r="K26" s="178"/>
      <c r="L26" s="178"/>
      <c r="M26" s="178"/>
      <c r="N26" s="178"/>
      <c r="O26" s="178"/>
      <c r="P26" s="178"/>
    </row>
    <row r="27" spans="1:16" ht="15.6" thickBot="1" x14ac:dyDescent="0.35">
      <c r="A27" s="180"/>
      <c r="B27" s="180"/>
      <c r="C27" s="180"/>
      <c r="D27" s="180"/>
      <c r="E27" s="80" t="s">
        <v>12</v>
      </c>
      <c r="F27" s="80" t="s">
        <v>13</v>
      </c>
      <c r="G27" s="80" t="s">
        <v>14</v>
      </c>
      <c r="H27" s="80" t="s">
        <v>15</v>
      </c>
      <c r="I27" s="80" t="s">
        <v>16</v>
      </c>
      <c r="J27" s="80" t="s">
        <v>17</v>
      </c>
      <c r="K27" s="80" t="s">
        <v>18</v>
      </c>
      <c r="L27" s="80" t="s">
        <v>19</v>
      </c>
      <c r="M27" s="80" t="s">
        <v>20</v>
      </c>
      <c r="N27" s="80" t="s">
        <v>21</v>
      </c>
      <c r="O27" s="80" t="s">
        <v>22</v>
      </c>
      <c r="P27" s="80" t="s">
        <v>23</v>
      </c>
    </row>
    <row r="28" spans="1:16" ht="15.6" customHeight="1" thickBot="1" x14ac:dyDescent="0.35">
      <c r="A28" s="175" t="s">
        <v>146</v>
      </c>
      <c r="B28" s="175"/>
      <c r="C28" s="175"/>
      <c r="D28" s="175"/>
      <c r="E28" s="113"/>
      <c r="F28" s="113"/>
      <c r="G28" s="113"/>
      <c r="H28" s="113"/>
      <c r="I28" s="113"/>
      <c r="J28" s="113"/>
      <c r="K28" s="113"/>
      <c r="L28" s="113"/>
      <c r="M28" s="113"/>
      <c r="N28" s="113"/>
      <c r="O28" s="113"/>
      <c r="P28" s="113"/>
    </row>
    <row r="29" spans="1:16" ht="15.6" thickBot="1" x14ac:dyDescent="0.35">
      <c r="A29" s="179" t="s">
        <v>147</v>
      </c>
      <c r="B29" s="179"/>
      <c r="C29" s="179"/>
      <c r="D29" s="179"/>
      <c r="E29" s="112">
        <f>'入力欄(差替情報)'!D116</f>
        <v>0</v>
      </c>
      <c r="F29" s="112">
        <f>'入力欄(差替情報)'!E116</f>
        <v>0</v>
      </c>
      <c r="G29" s="112">
        <f>'入力欄(差替情報)'!F116</f>
        <v>0</v>
      </c>
      <c r="H29" s="112">
        <f>'入力欄(差替情報)'!G116</f>
        <v>0</v>
      </c>
      <c r="I29" s="112">
        <f>'入力欄(差替情報)'!H116</f>
        <v>0</v>
      </c>
      <c r="J29" s="112">
        <f>'入力欄(差替情報)'!I116</f>
        <v>0</v>
      </c>
      <c r="K29" s="112">
        <f>'入力欄(差替情報)'!J116</f>
        <v>0</v>
      </c>
      <c r="L29" s="112">
        <f>'入力欄(差替情報)'!K116</f>
        <v>0</v>
      </c>
      <c r="M29" s="112">
        <f>'入力欄(差替情報)'!L116</f>
        <v>0</v>
      </c>
      <c r="N29" s="112">
        <f>'入力欄(差替情報)'!M116</f>
        <v>0</v>
      </c>
      <c r="O29" s="112">
        <f>'入力欄(差替情報)'!N116</f>
        <v>0</v>
      </c>
      <c r="P29" s="112">
        <f>'入力欄(差替情報)'!O116</f>
        <v>0</v>
      </c>
    </row>
    <row r="30" spans="1:16" ht="15.6" thickBot="1" x14ac:dyDescent="0.35">
      <c r="A30" s="186" t="s">
        <v>148</v>
      </c>
      <c r="B30" s="175"/>
      <c r="C30" s="82" t="s">
        <v>149</v>
      </c>
      <c r="D30" s="82" t="s">
        <v>150</v>
      </c>
      <c r="E30" s="187"/>
      <c r="F30" s="188"/>
      <c r="G30" s="188"/>
      <c r="H30" s="188"/>
      <c r="I30" s="188"/>
      <c r="J30" s="188"/>
      <c r="K30" s="188"/>
      <c r="L30" s="188"/>
      <c r="M30" s="188"/>
      <c r="N30" s="188"/>
      <c r="O30" s="188"/>
      <c r="P30" s="189"/>
    </row>
    <row r="31" spans="1:16" ht="15.6" thickBot="1" x14ac:dyDescent="0.35">
      <c r="A31" s="175"/>
      <c r="B31" s="175"/>
      <c r="C31" s="83"/>
      <c r="D31" s="83"/>
      <c r="E31" s="81"/>
      <c r="F31" s="81"/>
      <c r="G31" s="81"/>
      <c r="H31" s="81"/>
      <c r="I31" s="81"/>
      <c r="J31" s="81"/>
      <c r="K31" s="81"/>
      <c r="L31" s="81"/>
      <c r="M31" s="81"/>
      <c r="N31" s="81"/>
      <c r="O31" s="81"/>
      <c r="P31" s="81"/>
    </row>
    <row r="32" spans="1:16" ht="15.6" thickBot="1" x14ac:dyDescent="0.35">
      <c r="A32" s="182" t="s">
        <v>151</v>
      </c>
      <c r="B32" s="179"/>
      <c r="C32" s="80" t="s">
        <v>149</v>
      </c>
      <c r="D32" s="80" t="s">
        <v>150</v>
      </c>
      <c r="E32" s="183"/>
      <c r="F32" s="184"/>
      <c r="G32" s="184"/>
      <c r="H32" s="184"/>
      <c r="I32" s="184"/>
      <c r="J32" s="184"/>
      <c r="K32" s="184"/>
      <c r="L32" s="184"/>
      <c r="M32" s="184"/>
      <c r="N32" s="184"/>
      <c r="O32" s="184"/>
      <c r="P32" s="185"/>
    </row>
    <row r="33" spans="1:16" ht="15.6" thickBot="1" x14ac:dyDescent="0.35">
      <c r="A33" s="179"/>
      <c r="B33" s="179"/>
      <c r="C33" s="84"/>
      <c r="D33" s="84"/>
      <c r="E33" s="112">
        <f>IF('入力欄(差替情報)'!D106="","",'入力欄(差替情報)'!D106)</f>
        <v>0</v>
      </c>
      <c r="F33" s="112">
        <f>IF('入力欄(差替情報)'!E106="","",'入力欄(差替情報)'!E106)</f>
        <v>0</v>
      </c>
      <c r="G33" s="112">
        <f>IF('入力欄(差替情報)'!F106="","",'入力欄(差替情報)'!F106)</f>
        <v>0</v>
      </c>
      <c r="H33" s="112">
        <f>IF('入力欄(差替情報)'!G106="","",'入力欄(差替情報)'!G106)</f>
        <v>0</v>
      </c>
      <c r="I33" s="112">
        <f>IF('入力欄(差替情報)'!H106="","",'入力欄(差替情報)'!H106)</f>
        <v>0</v>
      </c>
      <c r="J33" s="112">
        <f>IF('入力欄(差替情報)'!I106="","",'入力欄(差替情報)'!I106)</f>
        <v>0</v>
      </c>
      <c r="K33" s="112">
        <f>IF('入力欄(差替情報)'!J106="","",'入力欄(差替情報)'!J106)</f>
        <v>0</v>
      </c>
      <c r="L33" s="112">
        <f>IF('入力欄(差替情報)'!K106="","",'入力欄(差替情報)'!K106)</f>
        <v>0</v>
      </c>
      <c r="M33" s="112">
        <f>IF('入力欄(差替情報)'!L106="","",'入力欄(差替情報)'!L106)</f>
        <v>0</v>
      </c>
      <c r="N33" s="112">
        <f>IF('入力欄(差替情報)'!M106="","",'入力欄(差替情報)'!M106)</f>
        <v>0</v>
      </c>
      <c r="O33" s="112">
        <f>IF('入力欄(差替情報)'!N106="","",'入力欄(差替情報)'!N106)</f>
        <v>0</v>
      </c>
      <c r="P33" s="112">
        <f>IF('入力欄(差替情報)'!O106="","",'入力欄(差替情報)'!O106)</f>
        <v>0</v>
      </c>
    </row>
    <row r="34" spans="1:16" ht="15.6" thickBot="1" x14ac:dyDescent="0.35">
      <c r="A34" s="181" t="s">
        <v>152</v>
      </c>
      <c r="B34" s="180"/>
      <c r="C34" s="179" t="s">
        <v>153</v>
      </c>
      <c r="D34" s="179"/>
      <c r="E34" s="178" t="str">
        <f>IF('入力欄(基本情報)'!C15="","",'入力欄(基本情報)'!C15)</f>
        <v/>
      </c>
      <c r="F34" s="178"/>
      <c r="G34" s="178"/>
      <c r="H34" s="178"/>
      <c r="I34" s="178"/>
      <c r="J34" s="178"/>
      <c r="K34" s="178"/>
      <c r="L34" s="178"/>
      <c r="M34" s="178"/>
      <c r="N34" s="178"/>
      <c r="O34" s="178"/>
      <c r="P34" s="178"/>
    </row>
    <row r="35" spans="1:16" ht="15.6" thickBot="1" x14ac:dyDescent="0.35">
      <c r="A35" s="180"/>
      <c r="B35" s="180"/>
      <c r="C35" s="179" t="s">
        <v>154</v>
      </c>
      <c r="D35" s="179"/>
      <c r="E35" s="178" t="str">
        <f>IF('入力欄(基本情報)'!C17="","",'入力欄(基本情報)'!C17)</f>
        <v/>
      </c>
      <c r="F35" s="178"/>
      <c r="G35" s="178"/>
      <c r="H35" s="178"/>
      <c r="I35" s="178"/>
      <c r="J35" s="178"/>
      <c r="K35" s="178"/>
      <c r="L35" s="178"/>
      <c r="M35" s="178"/>
      <c r="N35" s="178"/>
      <c r="O35" s="178"/>
      <c r="P35" s="178"/>
    </row>
    <row r="36" spans="1:16" ht="15.6" thickBot="1" x14ac:dyDescent="0.35">
      <c r="A36" s="180"/>
      <c r="B36" s="180"/>
      <c r="C36" s="179" t="s">
        <v>155</v>
      </c>
      <c r="D36" s="179"/>
      <c r="E36" s="178" t="str">
        <f>IF('入力欄(基本情報)'!C26="","",'入力欄(基本情報)'!C26)</f>
        <v/>
      </c>
      <c r="F36" s="178"/>
      <c r="G36" s="178"/>
      <c r="H36" s="178"/>
      <c r="I36" s="178"/>
      <c r="J36" s="178"/>
      <c r="K36" s="178"/>
      <c r="L36" s="178"/>
      <c r="M36" s="178"/>
      <c r="N36" s="178"/>
      <c r="O36" s="178"/>
      <c r="P36" s="178"/>
    </row>
    <row r="37" spans="1:16" ht="15.6" thickBot="1" x14ac:dyDescent="0.35">
      <c r="A37" s="180"/>
      <c r="B37" s="180"/>
      <c r="C37" s="179" t="s">
        <v>156</v>
      </c>
      <c r="D37" s="179"/>
      <c r="E37" s="178" t="str">
        <f>IF('入力欄(基本情報)'!C18="","",'入力欄(基本情報)'!C18)</f>
        <v/>
      </c>
      <c r="F37" s="178"/>
      <c r="G37" s="178"/>
      <c r="H37" s="178"/>
      <c r="I37" s="178"/>
      <c r="J37" s="178"/>
      <c r="K37" s="178"/>
      <c r="L37" s="178"/>
      <c r="M37" s="178"/>
      <c r="N37" s="178"/>
      <c r="O37" s="178"/>
      <c r="P37" s="178"/>
    </row>
    <row r="38" spans="1:16" ht="15.6" thickBot="1" x14ac:dyDescent="0.35">
      <c r="A38" s="180"/>
      <c r="B38" s="180"/>
      <c r="C38" s="179" t="s">
        <v>157</v>
      </c>
      <c r="D38" s="179"/>
      <c r="E38" s="178" t="str">
        <f>IF('入力欄(基本情報)'!C19="","",'入力欄(基本情報)'!C19)</f>
        <v/>
      </c>
      <c r="F38" s="178"/>
      <c r="G38" s="178"/>
      <c r="H38" s="178"/>
      <c r="I38" s="178"/>
      <c r="J38" s="178"/>
      <c r="K38" s="178"/>
      <c r="L38" s="178"/>
      <c r="M38" s="178"/>
      <c r="N38" s="178"/>
      <c r="O38" s="178"/>
      <c r="P38" s="178"/>
    </row>
    <row r="39" spans="1:16" ht="15.6" thickBot="1" x14ac:dyDescent="0.35">
      <c r="A39" s="180"/>
      <c r="B39" s="180"/>
      <c r="C39" s="179" t="s">
        <v>158</v>
      </c>
      <c r="D39" s="179"/>
      <c r="E39" s="178" t="str">
        <f>IF('入力欄(基本情報)'!C25="","",'入力欄(基本情報)'!C25)</f>
        <v/>
      </c>
      <c r="F39" s="178"/>
      <c r="G39" s="178"/>
      <c r="H39" s="178"/>
      <c r="I39" s="178"/>
      <c r="J39" s="178"/>
      <c r="K39" s="178"/>
      <c r="L39" s="178"/>
      <c r="M39" s="178"/>
      <c r="N39" s="178"/>
      <c r="O39" s="178"/>
      <c r="P39" s="178"/>
    </row>
    <row r="40" spans="1:16" ht="15.6" thickBot="1" x14ac:dyDescent="0.35">
      <c r="A40" s="180"/>
      <c r="B40" s="180"/>
      <c r="C40" s="179" t="s">
        <v>159</v>
      </c>
      <c r="D40" s="179"/>
      <c r="E40" s="178" t="str">
        <f>IF('入力欄(基本情報)'!C20="","",'入力欄(基本情報)'!C20)</f>
        <v/>
      </c>
      <c r="F40" s="178"/>
      <c r="G40" s="178"/>
      <c r="H40" s="178"/>
      <c r="I40" s="178"/>
      <c r="J40" s="178"/>
      <c r="K40" s="178"/>
      <c r="L40" s="178"/>
      <c r="M40" s="178"/>
      <c r="N40" s="178"/>
      <c r="O40" s="178"/>
      <c r="P40" s="178"/>
    </row>
    <row r="41" spans="1:16" ht="15.6" thickBot="1" x14ac:dyDescent="0.35">
      <c r="A41" s="180"/>
      <c r="B41" s="180"/>
      <c r="C41" s="179" t="s">
        <v>160</v>
      </c>
      <c r="D41" s="179"/>
      <c r="E41" s="178" t="str">
        <f>IF('入力欄(基本情報)'!C21="","",'入力欄(基本情報)'!C21)</f>
        <v/>
      </c>
      <c r="F41" s="178"/>
      <c r="G41" s="178"/>
      <c r="H41" s="178"/>
      <c r="I41" s="178"/>
      <c r="J41" s="178"/>
      <c r="K41" s="178"/>
      <c r="L41" s="178"/>
      <c r="M41" s="178"/>
      <c r="N41" s="178"/>
      <c r="O41" s="178"/>
      <c r="P41" s="178"/>
    </row>
    <row r="42" spans="1:16" ht="15.6" thickBot="1" x14ac:dyDescent="0.35">
      <c r="A42" s="180"/>
      <c r="B42" s="180"/>
      <c r="C42" s="179" t="s">
        <v>161</v>
      </c>
      <c r="D42" s="179"/>
      <c r="E42" s="178" t="str">
        <f>IF('入力欄(基本情報)'!C22="","",'入力欄(基本情報)'!C22)</f>
        <v/>
      </c>
      <c r="F42" s="178"/>
      <c r="G42" s="178"/>
      <c r="H42" s="178"/>
      <c r="I42" s="178"/>
      <c r="J42" s="178"/>
      <c r="K42" s="178"/>
      <c r="L42" s="178"/>
      <c r="M42" s="178"/>
      <c r="N42" s="178"/>
      <c r="O42" s="178"/>
      <c r="P42" s="178"/>
    </row>
    <row r="43" spans="1:16" ht="15.6" thickBot="1" x14ac:dyDescent="0.35">
      <c r="A43" s="180"/>
      <c r="B43" s="180"/>
      <c r="C43" s="179" t="s">
        <v>162</v>
      </c>
      <c r="D43" s="179"/>
      <c r="E43" s="178" t="str">
        <f>IF('入力欄(基本情報)'!C23="","",'入力欄(基本情報)'!C23)</f>
        <v/>
      </c>
      <c r="F43" s="178"/>
      <c r="G43" s="178"/>
      <c r="H43" s="178"/>
      <c r="I43" s="178"/>
      <c r="J43" s="178"/>
      <c r="K43" s="178"/>
      <c r="L43" s="178"/>
      <c r="M43" s="178"/>
      <c r="N43" s="178"/>
      <c r="O43" s="178"/>
      <c r="P43" s="178"/>
    </row>
    <row r="44" spans="1:16" ht="15.6" thickBot="1" x14ac:dyDescent="0.35">
      <c r="A44" s="180"/>
      <c r="B44" s="180"/>
      <c r="C44" s="180"/>
      <c r="D44" s="180"/>
      <c r="E44" s="80" t="s">
        <v>12</v>
      </c>
      <c r="F44" s="80" t="s">
        <v>13</v>
      </c>
      <c r="G44" s="80" t="s">
        <v>14</v>
      </c>
      <c r="H44" s="80" t="s">
        <v>15</v>
      </c>
      <c r="I44" s="80" t="s">
        <v>16</v>
      </c>
      <c r="J44" s="80" t="s">
        <v>17</v>
      </c>
      <c r="K44" s="80" t="s">
        <v>18</v>
      </c>
      <c r="L44" s="80" t="s">
        <v>19</v>
      </c>
      <c r="M44" s="80" t="s">
        <v>20</v>
      </c>
      <c r="N44" s="80" t="s">
        <v>21</v>
      </c>
      <c r="O44" s="80" t="s">
        <v>22</v>
      </c>
      <c r="P44" s="80" t="s">
        <v>23</v>
      </c>
    </row>
    <row r="45" spans="1:16" ht="15.6" thickBot="1" x14ac:dyDescent="0.35">
      <c r="A45" s="175" t="s">
        <v>216</v>
      </c>
      <c r="B45" s="175"/>
      <c r="C45" s="175"/>
      <c r="D45" s="175"/>
      <c r="E45" s="112">
        <f>IF('入力欄(差替情報)'!D37="","",'入力欄(差替情報)'!D37)</f>
        <v>0</v>
      </c>
      <c r="F45" s="112">
        <f>IF('入力欄(差替情報)'!E37="","",'入力欄(差替情報)'!E37)</f>
        <v>0</v>
      </c>
      <c r="G45" s="112">
        <f>IF('入力欄(差替情報)'!F37="","",'入力欄(差替情報)'!F37)</f>
        <v>0</v>
      </c>
      <c r="H45" s="112">
        <f>IF('入力欄(差替情報)'!G37="","",'入力欄(差替情報)'!G37)</f>
        <v>0</v>
      </c>
      <c r="I45" s="112">
        <f>IF('入力欄(差替情報)'!H37="","",'入力欄(差替情報)'!H37)</f>
        <v>0</v>
      </c>
      <c r="J45" s="112">
        <f>IF('入力欄(差替情報)'!I37="","",'入力欄(差替情報)'!I37)</f>
        <v>0</v>
      </c>
      <c r="K45" s="112">
        <f>IF('入力欄(差替情報)'!J37="","",'入力欄(差替情報)'!J37)</f>
        <v>0</v>
      </c>
      <c r="L45" s="112">
        <f>IF('入力欄(差替情報)'!K37="","",'入力欄(差替情報)'!K37)</f>
        <v>0</v>
      </c>
      <c r="M45" s="112">
        <f>IF('入力欄(差替情報)'!L37="","",'入力欄(差替情報)'!L37)</f>
        <v>0</v>
      </c>
      <c r="N45" s="112">
        <f>IF('入力欄(差替情報)'!M37="","",'入力欄(差替情報)'!M37)</f>
        <v>0</v>
      </c>
      <c r="O45" s="112">
        <f>IF('入力欄(差替情報)'!N37="","",'入力欄(差替情報)'!N37)</f>
        <v>0</v>
      </c>
      <c r="P45" s="112">
        <f>IF('入力欄(差替情報)'!O37="","",'入力欄(差替情報)'!O37)</f>
        <v>0</v>
      </c>
    </row>
    <row r="46" spans="1:16" ht="15.6" thickBot="1" x14ac:dyDescent="0.35">
      <c r="A46" s="175" t="s">
        <v>163</v>
      </c>
      <c r="B46" s="175"/>
      <c r="C46" s="175"/>
      <c r="D46" s="175"/>
      <c r="E46" s="113"/>
      <c r="F46" s="113"/>
      <c r="G46" s="113"/>
      <c r="H46" s="113"/>
      <c r="I46" s="113"/>
      <c r="J46" s="113"/>
      <c r="K46" s="113"/>
      <c r="L46" s="113"/>
      <c r="M46" s="113"/>
      <c r="N46" s="113"/>
      <c r="O46" s="113"/>
      <c r="P46" s="113"/>
    </row>
    <row r="47" spans="1:16" ht="15.6" thickBot="1" x14ac:dyDescent="0.35">
      <c r="A47" s="175" t="s">
        <v>164</v>
      </c>
      <c r="B47" s="175"/>
      <c r="C47" s="175"/>
      <c r="D47" s="175"/>
      <c r="E47" s="114">
        <f>E52</f>
        <v>0</v>
      </c>
      <c r="F47" s="114">
        <f t="shared" ref="F47:N47" si="0">F52</f>
        <v>0</v>
      </c>
      <c r="G47" s="114">
        <f t="shared" si="0"/>
        <v>0</v>
      </c>
      <c r="H47" s="114">
        <f t="shared" si="0"/>
        <v>0</v>
      </c>
      <c r="I47" s="114">
        <f t="shared" si="0"/>
        <v>0</v>
      </c>
      <c r="J47" s="114">
        <f t="shared" si="0"/>
        <v>0</v>
      </c>
      <c r="K47" s="114">
        <f t="shared" si="0"/>
        <v>0</v>
      </c>
      <c r="L47" s="114">
        <f t="shared" si="0"/>
        <v>0</v>
      </c>
      <c r="M47" s="114">
        <f t="shared" si="0"/>
        <v>0</v>
      </c>
      <c r="N47" s="114">
        <f t="shared" si="0"/>
        <v>0</v>
      </c>
      <c r="O47" s="114">
        <f t="shared" ref="O47:P47" si="1">O52</f>
        <v>0</v>
      </c>
      <c r="P47" s="114">
        <f t="shared" si="1"/>
        <v>0</v>
      </c>
    </row>
    <row r="48" spans="1:16" ht="15.6" thickBot="1" x14ac:dyDescent="0.35">
      <c r="A48" s="175" t="s">
        <v>165</v>
      </c>
      <c r="B48" s="175"/>
      <c r="C48" s="175"/>
      <c r="D48" s="175"/>
      <c r="E48" s="113"/>
      <c r="F48" s="113"/>
      <c r="G48" s="113"/>
      <c r="H48" s="113"/>
      <c r="I48" s="113"/>
      <c r="J48" s="113"/>
      <c r="K48" s="113"/>
      <c r="L48" s="113"/>
      <c r="M48" s="113"/>
      <c r="N48" s="113"/>
      <c r="O48" s="113"/>
      <c r="P48" s="113"/>
    </row>
    <row r="49" spans="1:16" ht="15.6" thickBot="1" x14ac:dyDescent="0.35">
      <c r="A49" s="175" t="s">
        <v>166</v>
      </c>
      <c r="B49" s="175"/>
      <c r="C49" s="175"/>
      <c r="D49" s="175"/>
      <c r="E49" s="177"/>
      <c r="F49" s="177"/>
      <c r="G49" s="177"/>
      <c r="H49" s="177"/>
      <c r="I49" s="177"/>
      <c r="J49" s="177"/>
      <c r="K49" s="177"/>
      <c r="L49" s="177"/>
      <c r="M49" s="177"/>
      <c r="N49" s="177"/>
      <c r="O49" s="177"/>
      <c r="P49" s="177"/>
    </row>
    <row r="50" spans="1:16" ht="15.6" thickBot="1" x14ac:dyDescent="0.35">
      <c r="A50" s="175" t="s">
        <v>167</v>
      </c>
      <c r="B50" s="175"/>
      <c r="C50" s="175"/>
      <c r="D50" s="175"/>
      <c r="E50" s="113"/>
      <c r="F50" s="113"/>
      <c r="G50" s="113"/>
      <c r="H50" s="113"/>
      <c r="I50" s="113"/>
      <c r="J50" s="113"/>
      <c r="K50" s="113"/>
      <c r="L50" s="113"/>
      <c r="M50" s="113"/>
      <c r="N50" s="113"/>
      <c r="O50" s="113"/>
      <c r="P50" s="113"/>
    </row>
    <row r="51" spans="1:16" ht="15.6" thickBot="1" x14ac:dyDescent="0.35">
      <c r="A51" s="175" t="s">
        <v>168</v>
      </c>
      <c r="B51" s="175"/>
      <c r="C51" s="175"/>
      <c r="D51" s="175"/>
      <c r="E51" s="177"/>
      <c r="F51" s="177"/>
      <c r="G51" s="177"/>
      <c r="H51" s="177"/>
      <c r="I51" s="177"/>
      <c r="J51" s="177"/>
      <c r="K51" s="177"/>
      <c r="L51" s="177"/>
      <c r="M51" s="177"/>
      <c r="N51" s="177"/>
      <c r="O51" s="177"/>
      <c r="P51" s="177"/>
    </row>
    <row r="52" spans="1:16" ht="15.6" thickBot="1" x14ac:dyDescent="0.35">
      <c r="A52" s="175" t="s">
        <v>169</v>
      </c>
      <c r="B52" s="175"/>
      <c r="C52" s="175"/>
      <c r="D52" s="175"/>
      <c r="E52" s="114">
        <f>E29+E33</f>
        <v>0</v>
      </c>
      <c r="F52" s="122">
        <f t="shared" ref="F52:P52" si="2">F29+F33</f>
        <v>0</v>
      </c>
      <c r="G52" s="122">
        <f t="shared" si="2"/>
        <v>0</v>
      </c>
      <c r="H52" s="122">
        <f t="shared" si="2"/>
        <v>0</v>
      </c>
      <c r="I52" s="122">
        <f t="shared" si="2"/>
        <v>0</v>
      </c>
      <c r="J52" s="122">
        <f t="shared" si="2"/>
        <v>0</v>
      </c>
      <c r="K52" s="122">
        <f t="shared" si="2"/>
        <v>0</v>
      </c>
      <c r="L52" s="122">
        <f t="shared" si="2"/>
        <v>0</v>
      </c>
      <c r="M52" s="122">
        <f t="shared" si="2"/>
        <v>0</v>
      </c>
      <c r="N52" s="122">
        <f t="shared" si="2"/>
        <v>0</v>
      </c>
      <c r="O52" s="122">
        <f t="shared" si="2"/>
        <v>0</v>
      </c>
      <c r="P52" s="122">
        <f t="shared" si="2"/>
        <v>0</v>
      </c>
    </row>
    <row r="53" spans="1:16" ht="15.6" thickBot="1" x14ac:dyDescent="0.35">
      <c r="A53" s="175" t="s">
        <v>170</v>
      </c>
      <c r="B53" s="175"/>
      <c r="C53" s="175"/>
      <c r="D53" s="175"/>
      <c r="E53" s="176">
        <f>'入力欄(差替情報)'!D107+'入力欄(差替情報)'!D118</f>
        <v>0</v>
      </c>
      <c r="F53" s="176"/>
      <c r="G53" s="176"/>
      <c r="H53" s="176"/>
      <c r="I53" s="176"/>
      <c r="J53" s="176"/>
      <c r="K53" s="176"/>
      <c r="L53" s="176"/>
      <c r="M53" s="176"/>
      <c r="N53" s="176"/>
      <c r="O53" s="176"/>
      <c r="P53" s="176"/>
    </row>
    <row r="54" spans="1:16" ht="15.6" thickBot="1" x14ac:dyDescent="0.35">
      <c r="A54" s="175" t="s">
        <v>171</v>
      </c>
      <c r="B54" s="175"/>
      <c r="C54" s="175"/>
      <c r="D54" s="175"/>
      <c r="E54" s="114">
        <f>E45-E52</f>
        <v>0</v>
      </c>
      <c r="F54" s="114">
        <f t="shared" ref="F54:O54" si="3">F45-F52</f>
        <v>0</v>
      </c>
      <c r="G54" s="114">
        <f t="shared" si="3"/>
        <v>0</v>
      </c>
      <c r="H54" s="114">
        <f t="shared" si="3"/>
        <v>0</v>
      </c>
      <c r="I54" s="114">
        <f t="shared" si="3"/>
        <v>0</v>
      </c>
      <c r="J54" s="114">
        <f t="shared" si="3"/>
        <v>0</v>
      </c>
      <c r="K54" s="114">
        <f t="shared" si="3"/>
        <v>0</v>
      </c>
      <c r="L54" s="114">
        <f t="shared" si="3"/>
        <v>0</v>
      </c>
      <c r="M54" s="114">
        <f t="shared" si="3"/>
        <v>0</v>
      </c>
      <c r="N54" s="114">
        <f t="shared" si="3"/>
        <v>0</v>
      </c>
      <c r="O54" s="114">
        <f t="shared" si="3"/>
        <v>0</v>
      </c>
      <c r="P54" s="114">
        <f>P45-P52</f>
        <v>0</v>
      </c>
    </row>
    <row r="55" spans="1:16" ht="15.6" thickBot="1" x14ac:dyDescent="0.35">
      <c r="A55" s="175" t="s">
        <v>172</v>
      </c>
      <c r="B55" s="175"/>
      <c r="C55" s="175"/>
      <c r="D55" s="175"/>
      <c r="E55" s="176">
        <f>IF('入力欄(差替情報)'!D38-E53="","",'入力欄(差替情報)'!D38-E53)</f>
        <v>0</v>
      </c>
      <c r="F55" s="176"/>
      <c r="G55" s="176"/>
      <c r="H55" s="176"/>
      <c r="I55" s="176"/>
      <c r="J55" s="176"/>
      <c r="K55" s="176"/>
      <c r="L55" s="176"/>
      <c r="M55" s="176"/>
      <c r="N55" s="176"/>
      <c r="O55" s="176"/>
      <c r="P55" s="176"/>
    </row>
  </sheetData>
  <sheetProtection algorithmName="SHA-512" hashValue="o+dO+uvSXBHl7u9BFpYMk1T4rC5Dq638EuA2cCbP1n9qX0ZhM2+HAUuqstLE8zMNVsjEPfdKuxvWOLGKrLpDeQ==" saltValue="P6Uv6twaEIore1IHe0zq4g==" spinCount="100000" sheet="1" objects="1" scenarios="1"/>
  <mergeCells count="81">
    <mergeCell ref="A1:D1"/>
    <mergeCell ref="A2:C2"/>
    <mergeCell ref="A4:Q4"/>
    <mergeCell ref="A6:Q6"/>
    <mergeCell ref="A11:D11"/>
    <mergeCell ref="E11:P11"/>
    <mergeCell ref="A12:D12"/>
    <mergeCell ref="E12:P12"/>
    <mergeCell ref="A13:D13"/>
    <mergeCell ref="E13:P13"/>
    <mergeCell ref="A14:D14"/>
    <mergeCell ref="E14:P14"/>
    <mergeCell ref="A15:D15"/>
    <mergeCell ref="E15:P15"/>
    <mergeCell ref="A16:D16"/>
    <mergeCell ref="E16:P16"/>
    <mergeCell ref="A17:D17"/>
    <mergeCell ref="E17:P17"/>
    <mergeCell ref="A18:D18"/>
    <mergeCell ref="E18:P18"/>
    <mergeCell ref="A19:D19"/>
    <mergeCell ref="E19:P19"/>
    <mergeCell ref="A20:D20"/>
    <mergeCell ref="E20:P20"/>
    <mergeCell ref="A21:D21"/>
    <mergeCell ref="E21:P21"/>
    <mergeCell ref="A22:D22"/>
    <mergeCell ref="E22:P22"/>
    <mergeCell ref="A23:D23"/>
    <mergeCell ref="E23:P23"/>
    <mergeCell ref="C40:D40"/>
    <mergeCell ref="A32:B33"/>
    <mergeCell ref="E32:P32"/>
    <mergeCell ref="A24:B25"/>
    <mergeCell ref="C24:D24"/>
    <mergeCell ref="E24:P24"/>
    <mergeCell ref="C25:D25"/>
    <mergeCell ref="E25:P25"/>
    <mergeCell ref="A26:D26"/>
    <mergeCell ref="E26:P26"/>
    <mergeCell ref="A27:D27"/>
    <mergeCell ref="A28:D28"/>
    <mergeCell ref="A29:D29"/>
    <mergeCell ref="A30:B31"/>
    <mergeCell ref="E30:P30"/>
    <mergeCell ref="C37:D37"/>
    <mergeCell ref="E37:P37"/>
    <mergeCell ref="C38:D38"/>
    <mergeCell ref="E38:P38"/>
    <mergeCell ref="C39:D39"/>
    <mergeCell ref="E39:P39"/>
    <mergeCell ref="C34:D34"/>
    <mergeCell ref="E34:P34"/>
    <mergeCell ref="C35:D35"/>
    <mergeCell ref="E35:P35"/>
    <mergeCell ref="C36:D36"/>
    <mergeCell ref="E36:P36"/>
    <mergeCell ref="E40:P40"/>
    <mergeCell ref="A50:D50"/>
    <mergeCell ref="C42:D42"/>
    <mergeCell ref="E42:P42"/>
    <mergeCell ref="C43:D43"/>
    <mergeCell ref="E43:P43"/>
    <mergeCell ref="A44:D44"/>
    <mergeCell ref="A45:D45"/>
    <mergeCell ref="A46:D46"/>
    <mergeCell ref="A47:D47"/>
    <mergeCell ref="A48:D48"/>
    <mergeCell ref="A49:D49"/>
    <mergeCell ref="E49:P49"/>
    <mergeCell ref="C41:D41"/>
    <mergeCell ref="E41:P41"/>
    <mergeCell ref="A34:B43"/>
    <mergeCell ref="A55:D55"/>
    <mergeCell ref="E55:P55"/>
    <mergeCell ref="A51:D51"/>
    <mergeCell ref="E51:P51"/>
    <mergeCell ref="A52:D52"/>
    <mergeCell ref="A53:D53"/>
    <mergeCell ref="E53:P53"/>
    <mergeCell ref="A54:D54"/>
  </mergeCells>
  <phoneticPr fontId="2"/>
  <dataValidations disablePrompts="1" count="7">
    <dataValidation type="list" allowBlank="1" showInputMessage="1" showErrorMessage="1" sqref="E23:P23" xr:uid="{0D1FC11B-E416-439C-82FA-FAAFFCE3F4A5}">
      <formula1>"北海道,東北,東京,中部,北陸,関西,中国,四国,九州"</formula1>
    </dataValidation>
    <dataValidation type="list" allowBlank="1" showInputMessage="1" showErrorMessage="1" sqref="E15:P15" xr:uid="{102B3EA3-D208-4992-AD3A-324412ABED75}">
      <formula1>"発電機トラブル,経済的な電源等差替"</formula1>
    </dataValidation>
    <dataValidation type="list" allowBlank="1" showInputMessage="1" showErrorMessage="1" error="リストより選択してください" sqref="E37:P37 E40:P40" xr:uid="{B082D4E5-6C77-4DDB-9B34-4E2D61D4C78C}">
      <formula1>"落札,非落札,非応札"</formula1>
    </dataValidation>
    <dataValidation type="list" allowBlank="1" showInputMessage="1" showErrorMessage="1" sqref="E42:P42" xr:uid="{3617D83F-5965-431E-8854-15D1EC2A1CEE}">
      <formula1>"落札,非落札,非応札"</formula1>
    </dataValidation>
    <dataValidation type="list" allowBlank="1" showInputMessage="1" showErrorMessage="1" error="リストより選択してください" sqref="E14:P14" xr:uid="{81936D69-A18A-4FCA-91D6-58540075DA4C}">
      <formula1>"2024年度向け容量オークションで応札した結果、非落札,2024年度向け容量オークション時点で、新設電源等やむを得ない理由により、容量オークションに不参加,「2024 年度向け容量オークションで応札した結果、落札した元差替元電源"</formula1>
    </dataValidation>
    <dataValidation type="list" allowBlank="1" showInputMessage="1" showErrorMessage="1" error="リストより選択してください" sqref="E13:P13" xr:uid="{4990FB97-E945-40CE-B1ED-E062EF46109C}">
      <formula1>"差替先電源等,差替元電源"</formula1>
    </dataValidation>
    <dataValidation type="list" allowBlank="1" showInputMessage="1" showErrorMessage="1" error="リストより選択してください" sqref="E12:P12" xr:uid="{E1BA3775-7C97-4BDA-B345-C153CD85FEDA}">
      <formula1>"差替先掲示板への掲載,電源等差替への申込"</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4"/>
  <dimension ref="B2:C15"/>
  <sheetViews>
    <sheetView workbookViewId="0">
      <selection activeCell="D21" sqref="D21"/>
    </sheetView>
  </sheetViews>
  <sheetFormatPr defaultRowHeight="15" x14ac:dyDescent="0.3"/>
  <cols>
    <col min="1" max="1" width="2.77734375" style="1" customWidth="1"/>
    <col min="2" max="2" width="3.77734375" style="1" customWidth="1"/>
    <col min="3" max="16384" width="8.88671875" style="1"/>
  </cols>
  <sheetData>
    <row r="2" spans="2:3" x14ac:dyDescent="0.3">
      <c r="B2" s="1" t="s">
        <v>112</v>
      </c>
    </row>
    <row r="3" spans="2:3" x14ac:dyDescent="0.3">
      <c r="B3" s="1" t="s">
        <v>99</v>
      </c>
      <c r="C3" s="64" t="s">
        <v>109</v>
      </c>
    </row>
    <row r="4" spans="2:3" x14ac:dyDescent="0.3">
      <c r="B4" s="1" t="s">
        <v>99</v>
      </c>
      <c r="C4" s="64" t="s">
        <v>110</v>
      </c>
    </row>
    <row r="5" spans="2:3" x14ac:dyDescent="0.3">
      <c r="C5" s="64" t="s">
        <v>111</v>
      </c>
    </row>
    <row r="7" spans="2:3" x14ac:dyDescent="0.3">
      <c r="B7" s="1" t="s">
        <v>100</v>
      </c>
    </row>
    <row r="8" spans="2:3" x14ac:dyDescent="0.3">
      <c r="C8" s="64" t="s">
        <v>101</v>
      </c>
    </row>
    <row r="9" spans="2:3" x14ac:dyDescent="0.3">
      <c r="C9" s="64" t="s">
        <v>102</v>
      </c>
    </row>
    <row r="10" spans="2:3" x14ac:dyDescent="0.3">
      <c r="C10" s="64" t="s">
        <v>103</v>
      </c>
    </row>
    <row r="11" spans="2:3" x14ac:dyDescent="0.3">
      <c r="C11" s="64" t="s">
        <v>104</v>
      </c>
    </row>
    <row r="12" spans="2:3" x14ac:dyDescent="0.3">
      <c r="C12" s="64" t="s">
        <v>108</v>
      </c>
    </row>
    <row r="13" spans="2:3" x14ac:dyDescent="0.3">
      <c r="C13" s="64" t="s">
        <v>105</v>
      </c>
    </row>
    <row r="14" spans="2:3" x14ac:dyDescent="0.3">
      <c r="C14" s="64" t="s">
        <v>106</v>
      </c>
    </row>
    <row r="15" spans="2:3" x14ac:dyDescent="0.3">
      <c r="C15" s="64" t="s">
        <v>107</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F92B-096B-4E0A-A946-EF9FFD022684}">
  <sheetPr codeName="Sheet26"/>
  <dimension ref="A1:AE101"/>
  <sheetViews>
    <sheetView topLeftCell="A31" workbookViewId="0">
      <selection activeCell="B38" sqref="B38"/>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28" width="10.88671875" style="1" customWidth="1"/>
    <col min="29" max="29" width="9" style="1"/>
    <col min="30" max="30" width="10.88671875" style="1" customWidth="1"/>
    <col min="31" max="16384" width="9" style="1"/>
  </cols>
  <sheetData>
    <row r="1" spans="1:19" x14ac:dyDescent="0.3">
      <c r="A1" s="47"/>
      <c r="J1" s="10" t="s">
        <v>36</v>
      </c>
      <c r="L1" s="8"/>
      <c r="M1" s="9" t="s">
        <v>78</v>
      </c>
    </row>
    <row r="2" spans="1:19" x14ac:dyDescent="0.3">
      <c r="B2" s="11" t="s">
        <v>27</v>
      </c>
      <c r="C2" s="11" t="s">
        <v>28</v>
      </c>
      <c r="D2" s="11" t="s">
        <v>29</v>
      </c>
      <c r="E2" s="11" t="s">
        <v>30</v>
      </c>
      <c r="F2" s="11" t="s">
        <v>31</v>
      </c>
      <c r="G2" s="11" t="s">
        <v>32</v>
      </c>
      <c r="H2" s="11" t="s">
        <v>33</v>
      </c>
      <c r="I2" s="11" t="s">
        <v>34</v>
      </c>
      <c r="J2" s="11" t="s">
        <v>35</v>
      </c>
    </row>
    <row r="3" spans="1:19" x14ac:dyDescent="0.3">
      <c r="A3" s="1" t="s">
        <v>37</v>
      </c>
    </row>
    <row r="4" spans="1:19" x14ac:dyDescent="0.3">
      <c r="A4" s="10" t="s">
        <v>12</v>
      </c>
      <c r="B4" s="19">
        <f>'計算用(太陽光)'!B4</f>
        <v>3984.801442596674</v>
      </c>
      <c r="C4" s="19">
        <f>'計算用(太陽光)'!C4</f>
        <v>10414.000659727313</v>
      </c>
      <c r="D4" s="19">
        <f>'計算用(太陽光)'!D4</f>
        <v>38345.222629796845</v>
      </c>
      <c r="E4" s="19">
        <f>'計算用(太陽光)'!E4</f>
        <v>18498.051948051947</v>
      </c>
      <c r="F4" s="19">
        <f>'計算用(太陽光)'!F4</f>
        <v>3813.3006720457151</v>
      </c>
      <c r="G4" s="19">
        <f>'計算用(太陽光)'!G4</f>
        <v>17842.589820359281</v>
      </c>
      <c r="H4" s="19">
        <f>'計算用(太陽光)'!H4</f>
        <v>7435.8566487317448</v>
      </c>
      <c r="I4" s="19">
        <f>'計算用(太陽光)'!I4</f>
        <v>3411.3654618473897</v>
      </c>
      <c r="J4" s="19">
        <f>'計算用(太陽光)'!J4</f>
        <v>10286.140122360372</v>
      </c>
      <c r="L4" s="16"/>
      <c r="M4" s="16"/>
      <c r="N4" s="16"/>
      <c r="O4" s="16"/>
      <c r="P4" s="16"/>
      <c r="Q4" s="16"/>
      <c r="R4" s="16"/>
      <c r="S4" s="16"/>
    </row>
    <row r="5" spans="1:19" x14ac:dyDescent="0.3">
      <c r="A5" s="10" t="s">
        <v>13</v>
      </c>
      <c r="B5" s="19">
        <f>'計算用(太陽光)'!B5</f>
        <v>3605.4866760168302</v>
      </c>
      <c r="C5" s="19">
        <f>'計算用(太陽光)'!C5</f>
        <v>9703.8427649904697</v>
      </c>
      <c r="D5" s="19">
        <f>'計算用(太陽光)'!D5</f>
        <v>37113.208803611735</v>
      </c>
      <c r="E5" s="19">
        <f>'計算用(太陽光)'!E5</f>
        <v>18686.2012987013</v>
      </c>
      <c r="F5" s="19">
        <f>'計算用(太陽光)'!F5</f>
        <v>3625.5944807742608</v>
      </c>
      <c r="G5" s="19">
        <f>'計算用(太陽光)'!G5</f>
        <v>18365.052395209579</v>
      </c>
      <c r="H5" s="19">
        <f>'計算用(太陽光)'!H5</f>
        <v>7487.8766333589547</v>
      </c>
      <c r="I5" s="19">
        <f>'計算用(太陽光)'!I5</f>
        <v>3431.0843373493976</v>
      </c>
      <c r="J5" s="19">
        <f>'計算用(太陽光)'!J5</f>
        <v>10445.297019932899</v>
      </c>
      <c r="L5" s="16"/>
      <c r="M5" s="16"/>
      <c r="N5" s="16"/>
      <c r="O5" s="16"/>
      <c r="P5" s="16"/>
      <c r="Q5" s="16"/>
      <c r="R5" s="16"/>
      <c r="S5" s="16"/>
    </row>
    <row r="6" spans="1:19" x14ac:dyDescent="0.3">
      <c r="A6" s="10" t="s">
        <v>14</v>
      </c>
      <c r="B6" s="19">
        <f>'計算用(太陽光)'!B6</f>
        <v>3624.4524143458225</v>
      </c>
      <c r="C6" s="19">
        <f>'計算用(太陽光)'!C6</f>
        <v>10462.465474270635</v>
      </c>
      <c r="D6" s="19">
        <f>'計算用(太陽光)'!D6</f>
        <v>41014.934537246052</v>
      </c>
      <c r="E6" s="19">
        <f>'計算用(太陽光)'!E6</f>
        <v>20141.883116883117</v>
      </c>
      <c r="F6" s="19">
        <f>'計算用(太陽光)'!F6</f>
        <v>3981.2483168675426</v>
      </c>
      <c r="G6" s="19">
        <f>'計算用(太陽光)'!G6</f>
        <v>21046.369760479043</v>
      </c>
      <c r="H6" s="19">
        <f>'計算用(太陽光)'!H6</f>
        <v>8218.1571867794009</v>
      </c>
      <c r="I6" s="19">
        <f>'計算用(太陽光)'!I6</f>
        <v>3914.1967871485945</v>
      </c>
      <c r="J6" s="19">
        <f>'計算用(太陽光)'!J6</f>
        <v>11879.711071640024</v>
      </c>
      <c r="L6" s="16"/>
      <c r="M6" s="16"/>
      <c r="N6" s="16"/>
      <c r="O6" s="16"/>
      <c r="P6" s="16"/>
      <c r="Q6" s="16"/>
      <c r="R6" s="16"/>
      <c r="S6" s="16"/>
    </row>
    <row r="7" spans="1:19" x14ac:dyDescent="0.3">
      <c r="A7" s="10" t="s">
        <v>15</v>
      </c>
      <c r="B7" s="19">
        <f>'計算用(太陽光)'!B7</f>
        <v>4091.9787081339714</v>
      </c>
      <c r="C7" s="19">
        <f>'計算用(太陽光)'!C7</f>
        <v>12445.85006589658</v>
      </c>
      <c r="D7" s="19">
        <f>'計算用(太陽光)'!D7</f>
        <v>52951.494074492097</v>
      </c>
      <c r="E7" s="19">
        <f>'計算用(太陽光)'!E7</f>
        <v>24400</v>
      </c>
      <c r="F7" s="19">
        <f>'計算用(太陽光)'!F7</f>
        <v>4909.8999999999996</v>
      </c>
      <c r="G7" s="19">
        <f>'計算用(太陽光)'!G7</f>
        <v>26340</v>
      </c>
      <c r="H7" s="19">
        <f>'計算用(太陽光)'!H7</f>
        <v>10412</v>
      </c>
      <c r="I7" s="19">
        <f>'計算用(太陽光)'!I7</f>
        <v>4910</v>
      </c>
      <c r="J7" s="19">
        <f>'計算用(太陽光)'!J7</f>
        <v>15216</v>
      </c>
      <c r="L7" s="16"/>
      <c r="M7" s="16"/>
      <c r="N7" s="16"/>
      <c r="O7" s="16"/>
      <c r="P7" s="16"/>
      <c r="Q7" s="16"/>
      <c r="R7" s="16"/>
      <c r="S7" s="16"/>
    </row>
    <row r="8" spans="1:19" x14ac:dyDescent="0.3">
      <c r="A8" s="10" t="s">
        <v>16</v>
      </c>
      <c r="B8" s="19">
        <f>'計算用(太陽光)'!B8</f>
        <v>4181</v>
      </c>
      <c r="C8" s="19">
        <f>'計算用(太陽光)'!C8</f>
        <v>12721</v>
      </c>
      <c r="D8" s="19">
        <f>'計算用(太陽光)'!D8</f>
        <v>52950</v>
      </c>
      <c r="E8" s="19">
        <f>'計算用(太陽光)'!E8</f>
        <v>24400</v>
      </c>
      <c r="F8" s="19">
        <f>'計算用(太陽光)'!F8</f>
        <v>4909.8999999999996</v>
      </c>
      <c r="G8" s="19">
        <f>'計算用(太陽光)'!G8</f>
        <v>26340</v>
      </c>
      <c r="H8" s="19">
        <f>'計算用(太陽光)'!H8</f>
        <v>10412</v>
      </c>
      <c r="I8" s="19">
        <f>'計算用(太陽光)'!I8</f>
        <v>4910</v>
      </c>
      <c r="J8" s="19">
        <f>'計算用(太陽光)'!J8</f>
        <v>15216</v>
      </c>
      <c r="L8" s="16"/>
      <c r="M8" s="16"/>
      <c r="N8" s="16"/>
      <c r="O8" s="16"/>
      <c r="P8" s="16"/>
      <c r="Q8" s="16"/>
      <c r="R8" s="16"/>
      <c r="S8" s="16"/>
    </row>
    <row r="9" spans="1:19" x14ac:dyDescent="0.3">
      <c r="A9" s="10" t="s">
        <v>17</v>
      </c>
      <c r="B9" s="19">
        <f>'計算用(太陽光)'!B9</f>
        <v>3931.9404306220094</v>
      </c>
      <c r="C9" s="19">
        <f>'計算用(太陽光)'!C9</f>
        <v>11385.68454918986</v>
      </c>
      <c r="D9" s="19">
        <f>'計算用(太陽光)'!D9</f>
        <v>45310.896726862302</v>
      </c>
      <c r="E9" s="19">
        <f>'計算用(太陽光)'!E9</f>
        <v>22360.064935064936</v>
      </c>
      <c r="F9" s="19">
        <f>'計算用(太陽光)'!F9</f>
        <v>4366.5399726352643</v>
      </c>
      <c r="G9" s="19">
        <f>'計算用(太陽光)'!G9</f>
        <v>22732.050898203594</v>
      </c>
      <c r="H9" s="19">
        <f>'計算用(太陽光)'!H9</f>
        <v>9105.4980784012296</v>
      </c>
      <c r="I9" s="19">
        <f>'計算用(太陽光)'!I9</f>
        <v>4288.8554216867469</v>
      </c>
      <c r="J9" s="19">
        <f>'計算用(太陽光)'!J9</f>
        <v>13117.931715018749</v>
      </c>
      <c r="L9" s="16"/>
      <c r="M9" s="16"/>
      <c r="N9" s="16"/>
      <c r="O9" s="16"/>
      <c r="P9" s="16"/>
      <c r="Q9" s="16"/>
      <c r="R9" s="16"/>
      <c r="S9" s="16"/>
    </row>
    <row r="10" spans="1:19" x14ac:dyDescent="0.3">
      <c r="A10" s="10" t="s">
        <v>18</v>
      </c>
      <c r="B10" s="19">
        <f>'計算用(太陽光)'!B10</f>
        <v>4354.1342416349426</v>
      </c>
      <c r="C10" s="19">
        <f>'計算用(太陽光)'!C10</f>
        <v>10427.847749596833</v>
      </c>
      <c r="D10" s="19">
        <f>'計算用(太陽光)'!D10</f>
        <v>37638.027370203163</v>
      </c>
      <c r="E10" s="19">
        <f>'計算用(太陽光)'!E10</f>
        <v>19478.409090909092</v>
      </c>
      <c r="F10" s="19">
        <f>'計算用(太陽光)'!F10</f>
        <v>3689.809756735548</v>
      </c>
      <c r="G10" s="19">
        <f>'計算用(太陽光)'!G10</f>
        <v>18808.652694610777</v>
      </c>
      <c r="H10" s="19">
        <f>'計算用(太陽光)'!H10</f>
        <v>7796.9953881629517</v>
      </c>
      <c r="I10" s="19">
        <f>'計算用(太陽光)'!I10</f>
        <v>3539.5381526104416</v>
      </c>
      <c r="J10" s="19">
        <f>'計算用(太陽光)'!J10</f>
        <v>11179.020327610026</v>
      </c>
      <c r="L10" s="16"/>
      <c r="M10" s="16"/>
      <c r="N10" s="16"/>
      <c r="O10" s="16"/>
      <c r="P10" s="16"/>
      <c r="Q10" s="16"/>
      <c r="R10" s="16"/>
      <c r="S10" s="16"/>
    </row>
    <row r="11" spans="1:19" x14ac:dyDescent="0.3">
      <c r="A11" s="10" t="s">
        <v>19</v>
      </c>
      <c r="B11" s="19">
        <f>'計算用(太陽光)'!B11</f>
        <v>4532.8114606291329</v>
      </c>
      <c r="C11" s="19">
        <f>'計算用(太陽光)'!C11</f>
        <v>11630.56641254948</v>
      </c>
      <c r="D11" s="19">
        <f>'計算用(太陽光)'!D11</f>
        <v>40007.430304740403</v>
      </c>
      <c r="E11" s="19">
        <f>'計算用(太陽光)'!E11</f>
        <v>19260.551948051947</v>
      </c>
      <c r="F11" s="19">
        <f>'計算用(太陽光)'!F11</f>
        <v>4070.1617758908628</v>
      </c>
      <c r="G11" s="19">
        <f>'計算用(太陽光)'!G11</f>
        <v>19557.844311377245</v>
      </c>
      <c r="H11" s="19">
        <f>'計算用(太陽光)'!H11</f>
        <v>8345.2059953881635</v>
      </c>
      <c r="I11" s="19">
        <f>'計算用(太陽光)'!I11</f>
        <v>3647.9919678714859</v>
      </c>
      <c r="J11" s="19">
        <f>'計算用(太陽光)'!J11</f>
        <v>11405.243339253997</v>
      </c>
      <c r="L11" s="16"/>
      <c r="M11" s="16"/>
      <c r="N11" s="16"/>
      <c r="O11" s="16"/>
      <c r="P11" s="16"/>
      <c r="Q11" s="16"/>
      <c r="R11" s="16"/>
      <c r="S11" s="16"/>
    </row>
    <row r="12" spans="1:19" x14ac:dyDescent="0.3">
      <c r="A12" s="10" t="s">
        <v>20</v>
      </c>
      <c r="B12" s="19">
        <f>'計算用(太陽光)'!B12</f>
        <v>4882.180324584252</v>
      </c>
      <c r="C12" s="19">
        <f>'計算用(太陽光)'!C12</f>
        <v>12970.766896349509</v>
      </c>
      <c r="D12" s="19">
        <f>'計算用(太陽光)'!D12</f>
        <v>44339.449492099324</v>
      </c>
      <c r="E12" s="19">
        <f>'計算用(太陽光)'!E12</f>
        <v>21686.688311688311</v>
      </c>
      <c r="F12" s="19">
        <f>'計算用(太陽光)'!F12</f>
        <v>4618.4614398680051</v>
      </c>
      <c r="G12" s="19">
        <f>'計算用(太陽光)'!G12</f>
        <v>23500.958083832335</v>
      </c>
      <c r="H12" s="19">
        <f>'計算用(太陽光)'!H12</f>
        <v>10072.869715603381</v>
      </c>
      <c r="I12" s="19">
        <f>'計算用(太陽光)'!I12</f>
        <v>4525.4819277108436</v>
      </c>
      <c r="J12" s="19">
        <f>'計算用(太陽光)'!J12</f>
        <v>14587.380303927373</v>
      </c>
      <c r="L12" s="16"/>
      <c r="M12" s="16"/>
      <c r="N12" s="16"/>
      <c r="O12" s="16"/>
      <c r="P12" s="16"/>
      <c r="Q12" s="16"/>
      <c r="R12" s="16"/>
      <c r="S12" s="16"/>
    </row>
    <row r="13" spans="1:19" x14ac:dyDescent="0.3">
      <c r="A13" s="10" t="s">
        <v>21</v>
      </c>
      <c r="B13" s="19">
        <f>'計算用(太陽光)'!B13</f>
        <v>4982</v>
      </c>
      <c r="C13" s="19">
        <f>'計算用(太陽光)'!C13</f>
        <v>13493</v>
      </c>
      <c r="D13" s="19">
        <f>'計算用(太陽光)'!D13</f>
        <v>47535.972065462753</v>
      </c>
      <c r="E13" s="19">
        <f>'計算用(太陽光)'!E13</f>
        <v>22746.266233766233</v>
      </c>
      <c r="F13" s="19">
        <f>'計算用(太陽光)'!F13</f>
        <v>4860.5036338759328</v>
      </c>
      <c r="G13" s="19">
        <f>'計算用(太陽光)'!G13</f>
        <v>24240.291916167665</v>
      </c>
      <c r="H13" s="19">
        <f>'計算用(太陽光)'!H13</f>
        <v>10313.962336664104</v>
      </c>
      <c r="I13" s="19">
        <f>'計算用(太陽光)'!I13</f>
        <v>4525.4819277108436</v>
      </c>
      <c r="J13" s="19">
        <f>'計算用(太陽光)'!J13</f>
        <v>14778.568778369845</v>
      </c>
      <c r="L13" s="16"/>
      <c r="M13" s="16"/>
      <c r="N13" s="16"/>
      <c r="O13" s="16"/>
      <c r="P13" s="16"/>
      <c r="Q13" s="16"/>
      <c r="R13" s="16"/>
      <c r="S13" s="16"/>
    </row>
    <row r="14" spans="1:19" x14ac:dyDescent="0.3">
      <c r="A14" s="10" t="s">
        <v>22</v>
      </c>
      <c r="B14" s="19">
        <f>'計算用(太陽光)'!B14</f>
        <v>4913.1244239631333</v>
      </c>
      <c r="C14" s="19">
        <f>'計算用(太陽光)'!C14</f>
        <v>13345.627400674388</v>
      </c>
      <c r="D14" s="19">
        <f>'計算用(太陽光)'!D14</f>
        <v>47535.673250564338</v>
      </c>
      <c r="E14" s="19">
        <f>'計算用(太陽光)'!E14</f>
        <v>22746.266233766233</v>
      </c>
      <c r="F14" s="19">
        <f>'計算用(太陽光)'!F14</f>
        <v>4860.5036338759328</v>
      </c>
      <c r="G14" s="19">
        <f>'計算用(太陽光)'!G14</f>
        <v>24240.291916167665</v>
      </c>
      <c r="H14" s="19">
        <f>'計算用(太陽光)'!H14</f>
        <v>10313.962336664104</v>
      </c>
      <c r="I14" s="19">
        <f>'計算用(太陽光)'!I14</f>
        <v>4525.4819277108436</v>
      </c>
      <c r="J14" s="19">
        <f>'計算用(太陽光)'!J14</f>
        <v>14778.568778369845</v>
      </c>
      <c r="L14" s="16"/>
      <c r="M14" s="16"/>
      <c r="N14" s="16"/>
      <c r="O14" s="16"/>
      <c r="P14" s="16"/>
      <c r="Q14" s="16"/>
      <c r="R14" s="16"/>
      <c r="S14" s="16"/>
    </row>
    <row r="15" spans="1:19" x14ac:dyDescent="0.3">
      <c r="A15" s="10" t="s">
        <v>23</v>
      </c>
      <c r="B15" s="19">
        <f>'計算用(太陽光)'!B15</f>
        <v>4533.80965738329</v>
      </c>
      <c r="C15" s="19">
        <f>'計算用(太陽光)'!C15</f>
        <v>12399.079900307872</v>
      </c>
      <c r="D15" s="19">
        <f>'計算用(太陽光)'!D15</f>
        <v>43155.744074492097</v>
      </c>
      <c r="E15" s="19">
        <f>'計算用(太陽光)'!E15</f>
        <v>20775.64935064935</v>
      </c>
      <c r="F15" s="19">
        <f>'計算用(太陽光)'!F15</f>
        <v>4499.9101611702445</v>
      </c>
      <c r="G15" s="19">
        <f>'計算用(太陽光)'!G15</f>
        <v>21598.405688622755</v>
      </c>
      <c r="H15" s="19">
        <f>'計算用(太陽光)'!H15</f>
        <v>9104.4976940814759</v>
      </c>
      <c r="I15" s="19">
        <f>'計算用(太陽光)'!I15</f>
        <v>4042.3694779116468</v>
      </c>
      <c r="J15" s="19">
        <f>'計算用(太陽光)'!J15</f>
        <v>12567.388987566608</v>
      </c>
      <c r="L15" s="16"/>
      <c r="M15" s="16"/>
      <c r="N15" s="16"/>
      <c r="O15" s="16"/>
      <c r="P15" s="16"/>
      <c r="Q15" s="16"/>
      <c r="R15" s="16"/>
      <c r="S15" s="16"/>
    </row>
    <row r="16" spans="1:19" x14ac:dyDescent="0.3">
      <c r="B16" s="2"/>
      <c r="C16" s="2"/>
      <c r="D16" s="2"/>
      <c r="E16" s="2"/>
      <c r="F16" s="2"/>
      <c r="G16" s="2"/>
      <c r="H16" s="2"/>
      <c r="I16" s="2"/>
      <c r="J16" s="2"/>
      <c r="K16" s="2"/>
    </row>
    <row r="17" spans="1:23" x14ac:dyDescent="0.3">
      <c r="A17" s="1" t="s">
        <v>44</v>
      </c>
      <c r="B17" s="34">
        <f>'計算用(太陽光)'!B17</f>
        <v>170916.10962190721</v>
      </c>
      <c r="C17" s="2"/>
      <c r="D17" s="2"/>
      <c r="E17" s="2"/>
      <c r="F17" s="2"/>
      <c r="G17" s="2"/>
      <c r="H17" s="2"/>
      <c r="I17" s="2"/>
      <c r="J17" s="2"/>
      <c r="K17" s="2"/>
    </row>
    <row r="18" spans="1:23" x14ac:dyDescent="0.3">
      <c r="B18" s="2"/>
      <c r="C18" s="2"/>
      <c r="D18" s="2"/>
      <c r="E18" s="2"/>
      <c r="F18" s="2"/>
      <c r="G18" s="2"/>
      <c r="H18" s="2"/>
      <c r="I18" s="2"/>
      <c r="J18" s="2"/>
      <c r="K18" s="2"/>
    </row>
    <row r="19" spans="1:23" x14ac:dyDescent="0.3">
      <c r="A19" s="1" t="s">
        <v>52</v>
      </c>
      <c r="B19" s="35">
        <f>'計算用(太陽光)'!B19</f>
        <v>0.1953</v>
      </c>
      <c r="C19" s="35">
        <f>'計算用(太陽光)'!C19</f>
        <v>0.10210000000000001</v>
      </c>
      <c r="D19" s="35">
        <f>'計算用(太陽光)'!D19</f>
        <v>5.5E-2</v>
      </c>
      <c r="E19" s="35">
        <f>'計算用(太陽光)'!E19</f>
        <v>7.4999999999999997E-3</v>
      </c>
      <c r="F19" s="35">
        <f>'計算用(太陽光)'!F19</f>
        <v>0.22329999999999997</v>
      </c>
      <c r="G19" s="35">
        <f>'計算用(太陽光)'!G19</f>
        <v>-9.1999999999999998E-3</v>
      </c>
      <c r="H19" s="35">
        <f>'計算用(太陽光)'!H19</f>
        <v>-4.4000000000000003E-3</v>
      </c>
      <c r="I19" s="35">
        <f>'計算用(太陽光)'!I19</f>
        <v>8.6999999999999994E-2</v>
      </c>
      <c r="J19" s="35">
        <f>'計算用(太陽光)'!J19</f>
        <v>0.2225</v>
      </c>
      <c r="K19" s="1" t="s">
        <v>70</v>
      </c>
    </row>
    <row r="21" spans="1:23" x14ac:dyDescent="0.3">
      <c r="A21" s="1" t="s">
        <v>53</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23" x14ac:dyDescent="0.3">
      <c r="L22" s="12"/>
    </row>
    <row r="23" spans="1:23" x14ac:dyDescent="0.3">
      <c r="A23" s="1" t="s">
        <v>77</v>
      </c>
      <c r="B23" s="22" t="s">
        <v>45</v>
      </c>
      <c r="N23" s="1" t="s">
        <v>79</v>
      </c>
    </row>
    <row r="24" spans="1:23" x14ac:dyDescent="0.3">
      <c r="A24" s="10" t="s">
        <v>12</v>
      </c>
      <c r="B24" s="35">
        <f>'計算用(太陽光)'!B24</f>
        <v>1.2142600650463761E-2</v>
      </c>
      <c r="C24" s="35">
        <f>'計算用(太陽光)'!C24</f>
        <v>2.8181549429821033E-2</v>
      </c>
      <c r="D24" s="35">
        <f>'計算用(太陽光)'!D24</f>
        <v>1.3229408405773704E-2</v>
      </c>
      <c r="E24" s="35">
        <f>'計算用(太陽光)'!E24</f>
        <v>3.8528131543591478E-2</v>
      </c>
      <c r="F24" s="35">
        <f>'計算用(太陽光)'!F24</f>
        <v>7.2915705613602083E-2</v>
      </c>
      <c r="G24" s="35">
        <f>'計算用(太陽光)'!G24</f>
        <v>4.4121488381227723E-2</v>
      </c>
      <c r="H24" s="35">
        <f>'計算用(太陽光)'!H24</f>
        <v>3.1331843983800754E-2</v>
      </c>
      <c r="I24" s="35">
        <f>'計算用(太陽光)'!I24</f>
        <v>4.3272335499658407E-2</v>
      </c>
      <c r="J24" s="35">
        <f>'計算用(太陽光)'!J24</f>
        <v>8.2397197899212859E-3</v>
      </c>
      <c r="N24" s="35">
        <f>HLOOKUP('入力(太陽光)'!$E$13,$B$2:$J$35,23,0)</f>
        <v>2.8181549429821033E-2</v>
      </c>
      <c r="Q24" s="65"/>
      <c r="R24" s="65"/>
      <c r="S24" s="65"/>
      <c r="T24" s="65"/>
      <c r="U24" s="65"/>
      <c r="V24" s="65"/>
      <c r="W24" s="65"/>
    </row>
    <row r="25" spans="1:23" x14ac:dyDescent="0.3">
      <c r="A25" s="10" t="s">
        <v>13</v>
      </c>
      <c r="B25" s="35">
        <f>'計算用(太陽光)'!B25</f>
        <v>3.7828330290400392E-2</v>
      </c>
      <c r="C25" s="35">
        <f>'計算用(太陽光)'!C25</f>
        <v>0.16656764123326587</v>
      </c>
      <c r="D25" s="35">
        <f>'計算用(太陽光)'!D25</f>
        <v>0.12243494811914483</v>
      </c>
      <c r="E25" s="35">
        <f>'計算用(太陽光)'!E25</f>
        <v>0.15568315602564578</v>
      </c>
      <c r="F25" s="35">
        <f>'計算用(太陽光)'!F25</f>
        <v>0.23320296810398647</v>
      </c>
      <c r="G25" s="35">
        <f>'計算用(太陽光)'!G25</f>
        <v>0.16361703393235211</v>
      </c>
      <c r="H25" s="35">
        <f>'計算用(太陽光)'!H25</f>
        <v>0.18464488709930771</v>
      </c>
      <c r="I25" s="35">
        <f>'計算用(太陽光)'!I25</f>
        <v>0.21356823017936777</v>
      </c>
      <c r="J25" s="35">
        <f>'計算用(太陽光)'!J25</f>
        <v>6.9262110077576267E-2</v>
      </c>
      <c r="N25" s="35">
        <f>HLOOKUP('入力(太陽光)'!$E$13,$B$2:$J$35,24,0)</f>
        <v>0.16656764123326587</v>
      </c>
      <c r="Q25" s="65"/>
      <c r="R25" s="65"/>
      <c r="S25" s="65"/>
      <c r="T25" s="65"/>
      <c r="U25" s="65"/>
      <c r="V25" s="65"/>
      <c r="W25" s="65"/>
    </row>
    <row r="26" spans="1:23" x14ac:dyDescent="0.3">
      <c r="A26" s="10" t="s">
        <v>14</v>
      </c>
      <c r="B26" s="35">
        <f>'計算用(太陽光)'!B26</f>
        <v>6.4898635830027335E-2</v>
      </c>
      <c r="C26" s="35">
        <f>'計算用(太陽光)'!C26</f>
        <v>0.19630802157814731</v>
      </c>
      <c r="D26" s="35">
        <f>'計算用(太陽光)'!D26</f>
        <v>0.1464804597355667</v>
      </c>
      <c r="E26" s="35">
        <f>'計算用(太陽光)'!E26</f>
        <v>0.17887873555038278</v>
      </c>
      <c r="F26" s="35">
        <f>'計算用(太陽光)'!F26</f>
        <v>0.26459127313225916</v>
      </c>
      <c r="G26" s="35">
        <f>'計算用(太陽光)'!G26</f>
        <v>0.1861853993576886</v>
      </c>
      <c r="H26" s="35">
        <f>'計算用(太陽光)'!H26</f>
        <v>0.16888924707047887</v>
      </c>
      <c r="I26" s="35">
        <f>'計算用(太陽光)'!I26</f>
        <v>0.19373006263599715</v>
      </c>
      <c r="J26" s="35">
        <f>'計算用(太陽光)'!J26</f>
        <v>9.2959611407899781E-2</v>
      </c>
      <c r="N26" s="35">
        <f>HLOOKUP('入力(太陽光)'!$E$13,$B$2:$J$35,25,0)</f>
        <v>0.19630802157814731</v>
      </c>
      <c r="Q26" s="65"/>
      <c r="R26" s="65"/>
      <c r="S26" s="65"/>
      <c r="T26" s="65"/>
      <c r="U26" s="65"/>
      <c r="V26" s="65"/>
      <c r="W26" s="65"/>
    </row>
    <row r="27" spans="1:23" x14ac:dyDescent="0.3">
      <c r="A27" s="10" t="s">
        <v>15</v>
      </c>
      <c r="B27" s="35">
        <f>'計算用(太陽光)'!B27</f>
        <v>9.0640911938341839E-2</v>
      </c>
      <c r="C27" s="35">
        <f>'計算用(太陽光)'!C27</f>
        <v>0.19878220570745336</v>
      </c>
      <c r="D27" s="35">
        <f>'計算用(太陽光)'!D27</f>
        <v>0.22287714441198159</v>
      </c>
      <c r="E27" s="35">
        <f>'計算用(太陽光)'!E27</f>
        <v>0.2184989031484264</v>
      </c>
      <c r="F27" s="35">
        <f>'計算用(太陽光)'!F27</f>
        <v>0.29750511504908228</v>
      </c>
      <c r="G27" s="35">
        <f>'計算用(太陽光)'!G27</f>
        <v>0.23762540490095496</v>
      </c>
      <c r="H27" s="35">
        <f>'計算用(太陽光)'!H27</f>
        <v>0.26812241365029232</v>
      </c>
      <c r="I27" s="35">
        <f>'計算用(太陽光)'!I27</f>
        <v>0.29473141549884235</v>
      </c>
      <c r="J27" s="35">
        <f>'計算用(太陽光)'!J27</f>
        <v>0.1388163841301237</v>
      </c>
      <c r="N27" s="35">
        <f>HLOOKUP('入力(太陽光)'!$E$13,$B$2:$J$35,26,0)</f>
        <v>0.19878220570745336</v>
      </c>
      <c r="Q27" s="65"/>
      <c r="R27" s="65"/>
      <c r="S27" s="65"/>
      <c r="T27" s="65"/>
      <c r="U27" s="65"/>
      <c r="V27" s="65"/>
      <c r="W27" s="65"/>
    </row>
    <row r="28" spans="1:23" x14ac:dyDescent="0.3">
      <c r="A28" s="10" t="s">
        <v>16</v>
      </c>
      <c r="B28" s="35">
        <f>'計算用(太陽光)'!B28</f>
        <v>9.1073735238599157E-2</v>
      </c>
      <c r="C28" s="35">
        <f>'計算用(太陽光)'!C28</f>
        <v>0.24381754091344321</v>
      </c>
      <c r="D28" s="35">
        <f>'計算用(太陽光)'!D28</f>
        <v>0.24425820368383164</v>
      </c>
      <c r="E28" s="35">
        <f>'計算用(太陽光)'!E28</f>
        <v>0.27869265912356106</v>
      </c>
      <c r="F28" s="35">
        <f>'計算用(太陽光)'!F28</f>
        <v>0.35182902431223106</v>
      </c>
      <c r="G28" s="35">
        <f>'計算用(太陽光)'!G28</f>
        <v>0.27445188237473844</v>
      </c>
      <c r="H28" s="35">
        <f>'計算用(太陽光)'!H28</f>
        <v>0.28834633649036939</v>
      </c>
      <c r="I28" s="35">
        <f>'計算用(太陽光)'!I28</f>
        <v>0.32631029874059991</v>
      </c>
      <c r="J28" s="35">
        <f>'計算用(太陽光)'!J28</f>
        <v>0.13834583944863929</v>
      </c>
      <c r="N28" s="35">
        <f>HLOOKUP('入力(太陽光)'!$E$13,$B$2:$J$35,27,0)</f>
        <v>0.24381754091344321</v>
      </c>
      <c r="Q28" s="65"/>
      <c r="R28" s="65"/>
      <c r="S28" s="65"/>
      <c r="T28" s="65"/>
      <c r="U28" s="65"/>
      <c r="V28" s="65"/>
      <c r="W28" s="65"/>
    </row>
    <row r="29" spans="1:23" x14ac:dyDescent="0.3">
      <c r="A29" s="10" t="s">
        <v>17</v>
      </c>
      <c r="B29" s="35">
        <f>'計算用(太陽光)'!B29</f>
        <v>4.1116201553973442E-2</v>
      </c>
      <c r="C29" s="35">
        <f>'計算用(太陽光)'!C29</f>
        <v>0.15252464723086462</v>
      </c>
      <c r="D29" s="35">
        <f>'計算用(太陽光)'!D29</f>
        <v>0.14827568201599622</v>
      </c>
      <c r="E29" s="35">
        <f>'計算用(太陽光)'!E29</f>
        <v>0.16118087782450852</v>
      </c>
      <c r="F29" s="35">
        <f>'計算用(太陽光)'!F29</f>
        <v>0.19387445338096013</v>
      </c>
      <c r="G29" s="35">
        <f>'計算用(太陽光)'!G29</f>
        <v>0.17030843401105203</v>
      </c>
      <c r="H29" s="35">
        <f>'計算用(太陽光)'!H29</f>
        <v>0.16537059218903255</v>
      </c>
      <c r="I29" s="35">
        <f>'計算用(太陽光)'!I29</f>
        <v>0.20072534128378547</v>
      </c>
      <c r="J29" s="35">
        <f>'計算用(太陽光)'!J29</f>
        <v>9.7579689156730362E-2</v>
      </c>
      <c r="N29" s="35">
        <f>HLOOKUP('入力(太陽光)'!$E$13,$B$2:$J$35,28,0)</f>
        <v>0.15252464723086462</v>
      </c>
      <c r="Q29" s="65"/>
      <c r="R29" s="65"/>
      <c r="S29" s="65"/>
      <c r="T29" s="65"/>
      <c r="U29" s="65"/>
      <c r="V29" s="65"/>
      <c r="W29" s="65"/>
    </row>
    <row r="30" spans="1:23" x14ac:dyDescent="0.3">
      <c r="A30" s="10" t="s">
        <v>18</v>
      </c>
      <c r="B30" s="35">
        <f>'計算用(太陽光)'!B30</f>
        <v>6.9769827108486096E-3</v>
      </c>
      <c r="C30" s="35">
        <f>'計算用(太陽光)'!C30</f>
        <v>0.10659583081698802</v>
      </c>
      <c r="D30" s="35">
        <f>'計算用(太陽光)'!D30</f>
        <v>7.0264088314624981E-2</v>
      </c>
      <c r="E30" s="35">
        <f>'計算用(太陽光)'!E30</f>
        <v>9.3259860990098711E-2</v>
      </c>
      <c r="F30" s="35">
        <f>'計算用(太陽光)'!F30</f>
        <v>0.14000168134652419</v>
      </c>
      <c r="G30" s="35">
        <f>'計算用(太陽光)'!G30</f>
        <v>0.10303436892503745</v>
      </c>
      <c r="H30" s="35">
        <f>'計算用(太陽光)'!H30</f>
        <v>0.10959269766043128</v>
      </c>
      <c r="I30" s="35">
        <f>'計算用(太陽光)'!I30</f>
        <v>0.13775712388867761</v>
      </c>
      <c r="J30" s="35">
        <f>'計算用(太陽光)'!J30</f>
        <v>5.7643314767483002E-2</v>
      </c>
      <c r="N30" s="35">
        <f>HLOOKUP('入力(太陽光)'!$E$13,$B$2:$J$35,29,0)</f>
        <v>0.10659583081698802</v>
      </c>
      <c r="Q30" s="65"/>
      <c r="R30" s="65"/>
      <c r="S30" s="65"/>
      <c r="T30" s="65"/>
      <c r="U30" s="65"/>
      <c r="V30" s="65"/>
      <c r="W30" s="65"/>
    </row>
    <row r="31" spans="1:23" x14ac:dyDescent="0.3">
      <c r="A31" s="10" t="s">
        <v>19</v>
      </c>
      <c r="B31" s="35">
        <f>'計算用(太陽光)'!B31</f>
        <v>5.9511484115288768E-3</v>
      </c>
      <c r="C31" s="35">
        <f>'計算用(太陽光)'!C31</f>
        <v>1.2028013009937092E-2</v>
      </c>
      <c r="D31" s="35">
        <f>'計算用(太陽光)'!D31</f>
        <v>4.4894274984016384E-3</v>
      </c>
      <c r="E31" s="35">
        <f>'計算用(太陽光)'!E31</f>
        <v>4.0082589817632486E-3</v>
      </c>
      <c r="F31" s="35">
        <f>'計算用(太陽光)'!F31</f>
        <v>6.4777489354396114E-3</v>
      </c>
      <c r="G31" s="35">
        <f>'計算用(太陽光)'!G31</f>
        <v>3.9749969514393507E-3</v>
      </c>
      <c r="H31" s="35">
        <f>'計算用(太陽光)'!H31</f>
        <v>4.364630475483927E-3</v>
      </c>
      <c r="I31" s="35">
        <f>'計算用(太陽光)'!I31</f>
        <v>4.960666402369013E-3</v>
      </c>
      <c r="J31" s="35">
        <f>'計算用(太陽光)'!J31</f>
        <v>1.6333015650631915E-3</v>
      </c>
      <c r="N31" s="35">
        <f>HLOOKUP('入力(太陽光)'!$E$13,$B$2:$J$35,30,0)</f>
        <v>1.2028013009937092E-2</v>
      </c>
      <c r="Q31" s="65"/>
      <c r="R31" s="65"/>
      <c r="S31" s="65"/>
      <c r="T31" s="65"/>
      <c r="U31" s="65"/>
      <c r="V31" s="65"/>
      <c r="W31" s="65"/>
    </row>
    <row r="32" spans="1:23" x14ac:dyDescent="0.3">
      <c r="A32" s="10" t="s">
        <v>20</v>
      </c>
      <c r="B32" s="35">
        <f>'計算用(太陽光)'!B32</f>
        <v>5.438518987742562E-3</v>
      </c>
      <c r="C32" s="35">
        <f>'計算用(太陽光)'!C32</f>
        <v>1.4579331553998525E-2</v>
      </c>
      <c r="D32" s="35">
        <f>'計算用(太陽光)'!D32</f>
        <v>8.68605792524158E-3</v>
      </c>
      <c r="E32" s="35">
        <f>'計算用(太陽光)'!E32</f>
        <v>4.6874707144433217E-2</v>
      </c>
      <c r="F32" s="35">
        <f>'計算用(太陽光)'!F32</f>
        <v>2.6713223709652196E-2</v>
      </c>
      <c r="G32" s="35">
        <f>'計算用(太陽光)'!G32</f>
        <v>3.9624046566514706E-2</v>
      </c>
      <c r="H32" s="35">
        <f>'計算用(太陽光)'!H32</f>
        <v>3.9653313868235451E-2</v>
      </c>
      <c r="I32" s="35">
        <f>'計算用(太陽光)'!I32</f>
        <v>5.0411201991303542E-2</v>
      </c>
      <c r="J32" s="35">
        <f>'計算用(太陽光)'!J32</f>
        <v>1.4399993927022832E-2</v>
      </c>
      <c r="N32" s="35">
        <f>HLOOKUP('入力(太陽光)'!$E$13,$B$2:$J$35,31,0)</f>
        <v>1.4579331553998525E-2</v>
      </c>
      <c r="Q32" s="65"/>
      <c r="R32" s="65"/>
      <c r="S32" s="65"/>
      <c r="T32" s="65"/>
      <c r="U32" s="65"/>
      <c r="V32" s="65"/>
      <c r="W32" s="65"/>
    </row>
    <row r="33" spans="1:30" x14ac:dyDescent="0.3">
      <c r="A33" s="10" t="s">
        <v>21</v>
      </c>
      <c r="B33" s="35">
        <f>'計算用(太陽光)'!B33</f>
        <v>1.1499157976160098E-2</v>
      </c>
      <c r="C33" s="35">
        <f>'計算用(太陽光)'!C33</f>
        <v>3.6399882618509419E-2</v>
      </c>
      <c r="D33" s="35">
        <f>'計算用(太陽光)'!D33</f>
        <v>2.2092473867435611E-2</v>
      </c>
      <c r="E33" s="35">
        <f>'計算用(太陽光)'!E33</f>
        <v>6.200693879792999E-2</v>
      </c>
      <c r="F33" s="35">
        <f>'計算用(太陽光)'!F33</f>
        <v>2.3171773875094764E-2</v>
      </c>
      <c r="G33" s="35">
        <f>'計算用(太陽光)'!G33</f>
        <v>5.0786227802522253E-2</v>
      </c>
      <c r="H33" s="35">
        <f>'計算用(太陽光)'!H33</f>
        <v>5.473449367017922E-2</v>
      </c>
      <c r="I33" s="35">
        <f>'計算用(太陽光)'!I33</f>
        <v>6.7949065525172103E-2</v>
      </c>
      <c r="J33" s="35">
        <f>'計算用(太陽光)'!J33</f>
        <v>2.9949721571281902E-2</v>
      </c>
      <c r="N33" s="35">
        <f>HLOOKUP('入力(太陽光)'!$E$13,$B$2:$J$35,32,0)</f>
        <v>3.6399882618509419E-2</v>
      </c>
      <c r="Q33" s="65"/>
      <c r="R33" s="65"/>
      <c r="S33" s="65"/>
      <c r="T33" s="65"/>
      <c r="U33" s="65"/>
      <c r="V33" s="65"/>
      <c r="W33" s="65"/>
    </row>
    <row r="34" spans="1:30" x14ac:dyDescent="0.3">
      <c r="A34" s="10" t="s">
        <v>22</v>
      </c>
      <c r="B34" s="35">
        <f>'計算用(太陽光)'!B34</f>
        <v>1.3789516971117648E-2</v>
      </c>
      <c r="C34" s="35">
        <f>'計算用(太陽光)'!C34</f>
        <v>1.4948091780204021E-2</v>
      </c>
      <c r="D34" s="35">
        <f>'計算用(太陽光)'!D34</f>
        <v>8.7674651036243473E-3</v>
      </c>
      <c r="E34" s="35">
        <f>'計算用(太陽光)'!E34</f>
        <v>2.6472962308955829E-2</v>
      </c>
      <c r="F34" s="35">
        <f>'計算用(太陽光)'!F34</f>
        <v>1.3009814254932028E-2</v>
      </c>
      <c r="G34" s="35">
        <f>'計算用(太陽光)'!G34</f>
        <v>2.8238229752686483E-2</v>
      </c>
      <c r="H34" s="35">
        <f>'計算用(太陽光)'!H34</f>
        <v>2.4682551352177107E-2</v>
      </c>
      <c r="I34" s="35">
        <f>'計算用(太陽光)'!I34</f>
        <v>3.2316727442424309E-2</v>
      </c>
      <c r="J34" s="35">
        <f>'計算用(太陽光)'!J34</f>
        <v>1.2487267062250867E-2</v>
      </c>
      <c r="N34" s="35">
        <f>HLOOKUP('入力(太陽光)'!$E$13,$B$2:$J$35,33,0)</f>
        <v>1.4948091780204021E-2</v>
      </c>
      <c r="Q34" s="1" t="s">
        <v>93</v>
      </c>
    </row>
    <row r="35" spans="1:30" x14ac:dyDescent="0.3">
      <c r="A35" s="10" t="s">
        <v>23</v>
      </c>
      <c r="B35" s="35">
        <f>'計算用(太陽光)'!B35</f>
        <v>1.1614655113282447E-2</v>
      </c>
      <c r="C35" s="35">
        <f>'計算用(太陽光)'!C35</f>
        <v>2.1113847670920782E-2</v>
      </c>
      <c r="D35" s="35">
        <f>'計算用(太陽光)'!D35</f>
        <v>8.477644096713529E-3</v>
      </c>
      <c r="E35" s="35">
        <f>'計算用(太陽光)'!E35</f>
        <v>1.8041253168685861E-2</v>
      </c>
      <c r="F35" s="35">
        <f>'計算用(太陽光)'!F35</f>
        <v>3.3553318062202284E-2</v>
      </c>
      <c r="G35" s="35">
        <f>'計算用(太陽光)'!G35</f>
        <v>2.2658784985781007E-2</v>
      </c>
      <c r="H35" s="35">
        <f>'計算用(太陽光)'!H35</f>
        <v>2.0525555021530154E-2</v>
      </c>
      <c r="I35" s="35">
        <f>'計算用(太陽光)'!I35</f>
        <v>2.9697457076299363E-2</v>
      </c>
      <c r="J35" s="35">
        <f>'計算用(太陽光)'!J35</f>
        <v>7.657952760546937E-3</v>
      </c>
      <c r="N35" s="35">
        <f>HLOOKUP('入力(太陽光)'!$E$13,$B$2:$J$35,34,0)</f>
        <v>2.1113847670920782E-2</v>
      </c>
      <c r="Z35" s="10" t="s">
        <v>36</v>
      </c>
    </row>
    <row r="36" spans="1:30" x14ac:dyDescent="0.3">
      <c r="A36" s="10"/>
      <c r="B36" s="10"/>
      <c r="C36" s="10"/>
      <c r="D36" s="10"/>
      <c r="E36" s="10"/>
      <c r="F36" s="10"/>
      <c r="G36" s="10"/>
      <c r="H36" s="10"/>
      <c r="I36" s="10"/>
      <c r="J36" s="10"/>
      <c r="N36" s="1" t="s">
        <v>79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f>IF('入力欄(差替情報)'!$D$9=B$2,B24*'入力欄(差替情報)'!$D$14/1000,0)</f>
        <v>0</v>
      </c>
      <c r="C38" s="41">
        <f>IF('入力欄(差替情報)'!$D$9=C$2,C24*'入力欄(差替情報)'!$D$14/1000,0)</f>
        <v>0</v>
      </c>
      <c r="D38" s="41">
        <f>IF('入力欄(差替情報)'!$D$9=D$2,D24*'入力欄(差替情報)'!$D$14/1000,0)</f>
        <v>0</v>
      </c>
      <c r="E38" s="41">
        <f>IF('入力欄(差替情報)'!$D$9=E$2,E24*'入力欄(差替情報)'!$D$14/1000,0)</f>
        <v>0</v>
      </c>
      <c r="F38" s="41">
        <f>IF('入力欄(差替情報)'!$D$9=F$2,F24*'入力欄(差替情報)'!$D$14/1000,0)</f>
        <v>0</v>
      </c>
      <c r="G38" s="41">
        <f>IF('入力欄(差替情報)'!$D$9=G$2,G24*'入力欄(差替情報)'!$D$14/1000,0)</f>
        <v>0</v>
      </c>
      <c r="H38" s="41">
        <f>IF('入力欄(差替情報)'!$D$9=H$2,H24*'入力欄(差替情報)'!$D$14/1000,0)</f>
        <v>0</v>
      </c>
      <c r="I38" s="41">
        <f>IF('入力欄(差替情報)'!$D$9=I$2,I24*'入力欄(差替情報)'!$D$14/1000,0)</f>
        <v>0</v>
      </c>
      <c r="J38" s="41">
        <f>IF('入力欄(差替情報)'!$D$9=J$2,J24*'入力欄(差替情報)'!$D$14/1000,0)</f>
        <v>0</v>
      </c>
      <c r="K38" s="43">
        <f>SUM(B38:J38)</f>
        <v>0</v>
      </c>
      <c r="L38" s="44">
        <f>MIN($K$38:$K$49)</f>
        <v>0</v>
      </c>
      <c r="N38" s="39">
        <f>K38*1000</f>
        <v>0</v>
      </c>
      <c r="Q38" s="10" t="s">
        <v>12</v>
      </c>
      <c r="R38" s="41">
        <f>IF('入力欄(差替情報)'!$D$9=B$2,B24*'入力欄(差替情報)'!$D$14/1000,0)</f>
        <v>0</v>
      </c>
      <c r="S38" s="41">
        <f>IF('入力欄(差替情報)'!$D$9=C$2,C24*'入力欄(差替情報)'!$D$14/1000,0)</f>
        <v>0</v>
      </c>
      <c r="T38" s="41">
        <f>IF('入力欄(差替情報)'!$D$9=D$2,D24*'入力欄(差替情報)'!$D$14/1000,0)</f>
        <v>0</v>
      </c>
      <c r="U38" s="41">
        <f>IF('入力欄(差替情報)'!$D$9=E$2,E24*'入力欄(差替情報)'!$D$14/1000,0)</f>
        <v>0</v>
      </c>
      <c r="V38" s="41">
        <f>IF('入力欄(差替情報)'!$D$9=F$2,F24*'入力欄(差替情報)'!$D$14/1000,0)</f>
        <v>0</v>
      </c>
      <c r="W38" s="41">
        <f>IF('入力欄(差替情報)'!$D$9=G$2,G24*'入力欄(差替情報)'!$D$14/1000,0)</f>
        <v>0</v>
      </c>
      <c r="X38" s="41">
        <f>IF('入力欄(差替情報)'!$D$9=H$2,H24*'入力欄(差替情報)'!$D$14/1000,0)</f>
        <v>0</v>
      </c>
      <c r="Y38" s="41">
        <f>IF('入力欄(差替情報)'!$D$9=I$2,I24*'入力欄(差替情報)'!$D$14/1000,0)</f>
        <v>0</v>
      </c>
      <c r="Z38" s="41">
        <f>IF('入力欄(差替情報)'!$D$9=J$2,J24*'入力欄(差替情報)'!$D$14/1000,0)</f>
        <v>0</v>
      </c>
      <c r="AA38" s="43">
        <f>SUM(R38:Z38)</f>
        <v>0</v>
      </c>
      <c r="AB38" s="44">
        <f>MIN($AA$38:$AA$49)</f>
        <v>0</v>
      </c>
      <c r="AD38" s="39">
        <f>AA38*1000</f>
        <v>0</v>
      </c>
    </row>
    <row r="39" spans="1:30" x14ac:dyDescent="0.3">
      <c r="A39" s="10" t="s">
        <v>13</v>
      </c>
      <c r="B39" s="41">
        <f>IF('入力欄(差替情報)'!$D$9=B$2,B25*'入力欄(差替情報)'!$E$14/1000,0)</f>
        <v>0</v>
      </c>
      <c r="C39" s="41">
        <f>IF('入力欄(差替情報)'!$D$9=C$2,C25*'入力欄(差替情報)'!$E$14/1000,0)</f>
        <v>0</v>
      </c>
      <c r="D39" s="41">
        <f>IF('入力欄(差替情報)'!$D$9=D$2,D25*'入力欄(差替情報)'!$E$14/1000,0)</f>
        <v>0</v>
      </c>
      <c r="E39" s="41">
        <f>IF('入力欄(差替情報)'!$D$9=E$2,E25*'入力欄(差替情報)'!$E$14/1000,0)</f>
        <v>0</v>
      </c>
      <c r="F39" s="41">
        <f>IF('入力欄(差替情報)'!$D$9=F$2,F25*'入力欄(差替情報)'!$E$14/1000,0)</f>
        <v>0</v>
      </c>
      <c r="G39" s="41">
        <f>IF('入力欄(差替情報)'!$D$9=G$2,G25*'入力欄(差替情報)'!$E$14/1000,0)</f>
        <v>0</v>
      </c>
      <c r="H39" s="41">
        <f>IF('入力欄(差替情報)'!$D$9=H$2,H25*'入力欄(差替情報)'!$E$14/1000,0)</f>
        <v>0</v>
      </c>
      <c r="I39" s="41">
        <f>IF('入力欄(差替情報)'!$D$9=I$2,I25*'入力欄(差替情報)'!$E$14/1000,0)</f>
        <v>0</v>
      </c>
      <c r="J39" s="41">
        <f>IF('入力欄(差替情報)'!$D$9=J$2,J25*'入力欄(差替情報)'!$E$14/1000,0)</f>
        <v>0</v>
      </c>
      <c r="K39" s="43">
        <f t="shared" ref="K39:K49" si="1">SUM(B39:J39)</f>
        <v>0</v>
      </c>
      <c r="L39" s="44">
        <f t="shared" ref="L39:L49" si="2">MIN($K$38:$K$49)</f>
        <v>0</v>
      </c>
      <c r="N39" s="39">
        <f t="shared" ref="N39:N50" si="3">K39*1000</f>
        <v>0</v>
      </c>
      <c r="Q39" s="10" t="s">
        <v>13</v>
      </c>
      <c r="R39" s="41">
        <f>IF('入力欄(差替情報)'!$D$9=B$2,B25*'入力欄(差替情報)'!$E$14/1000,0)</f>
        <v>0</v>
      </c>
      <c r="S39" s="41">
        <f>IF('入力欄(差替情報)'!$D$9=C$2,C25*'入力欄(差替情報)'!$E$14/1000,0)</f>
        <v>0</v>
      </c>
      <c r="T39" s="41">
        <f>IF('入力欄(差替情報)'!$D$9=D$2,D25*'入力欄(差替情報)'!$E$14/1000,0)</f>
        <v>0</v>
      </c>
      <c r="U39" s="41">
        <f>IF('入力欄(差替情報)'!$D$9=E$2,E25*'入力欄(差替情報)'!$E$14/1000,0)</f>
        <v>0</v>
      </c>
      <c r="V39" s="41">
        <f>IF('入力欄(差替情報)'!$D$9=F$2,F25*'入力欄(差替情報)'!$E$14/1000,0)</f>
        <v>0</v>
      </c>
      <c r="W39" s="41">
        <f>IF('入力欄(差替情報)'!$D$9=G$2,G25*'入力欄(差替情報)'!$E$14/1000,0)</f>
        <v>0</v>
      </c>
      <c r="X39" s="41">
        <f>IF('入力欄(差替情報)'!$D$9=H$2,H25*'入力欄(差替情報)'!$E$14/1000,0)</f>
        <v>0</v>
      </c>
      <c r="Y39" s="41">
        <f>IF('入力欄(差替情報)'!$D$9=I$2,I25*'入力欄(差替情報)'!$E$14/1000,0)</f>
        <v>0</v>
      </c>
      <c r="Z39" s="41">
        <f>IF('入力欄(差替情報)'!$D$9=J$2,J25*'入力欄(差替情報)'!$E$14/1000,0)</f>
        <v>0</v>
      </c>
      <c r="AA39" s="43">
        <f t="shared" ref="AA39:AA48" si="4">SUM(R39:Z39)</f>
        <v>0</v>
      </c>
      <c r="AB39" s="44">
        <f t="shared" ref="AB39:AB49" si="5">MIN($AA$38:$AA$49)</f>
        <v>0</v>
      </c>
      <c r="AD39" s="39">
        <f t="shared" ref="AD39:AD49" si="6">AA39*1000</f>
        <v>0</v>
      </c>
    </row>
    <row r="40" spans="1:30" x14ac:dyDescent="0.3">
      <c r="A40" s="10" t="s">
        <v>14</v>
      </c>
      <c r="B40" s="41">
        <f>IF('入力欄(差替情報)'!$D$9=B$2,B26*'入力欄(差替情報)'!$F$14/1000,0)</f>
        <v>0</v>
      </c>
      <c r="C40" s="41">
        <f>IF('入力欄(差替情報)'!$D$9=C$2,C26*'入力欄(差替情報)'!$F$14/1000,0)</f>
        <v>0</v>
      </c>
      <c r="D40" s="41">
        <f>IF('入力欄(差替情報)'!$D$9=D$2,D26*'入力欄(差替情報)'!$F$14/1000,0)</f>
        <v>0</v>
      </c>
      <c r="E40" s="41">
        <f>IF('入力欄(差替情報)'!$D$9=E$2,E26*'入力欄(差替情報)'!$F$14/1000,0)</f>
        <v>0</v>
      </c>
      <c r="F40" s="41">
        <f>IF('入力欄(差替情報)'!$D$9=F$2,F26*'入力欄(差替情報)'!$F$14/1000,0)</f>
        <v>0</v>
      </c>
      <c r="G40" s="41">
        <f>IF('入力欄(差替情報)'!$D$9=G$2,G26*'入力欄(差替情報)'!$F$14/1000,0)</f>
        <v>0</v>
      </c>
      <c r="H40" s="41">
        <f>IF('入力欄(差替情報)'!$D$9=H$2,H26*'入力欄(差替情報)'!$F$14/1000,0)</f>
        <v>0</v>
      </c>
      <c r="I40" s="41">
        <f>IF('入力欄(差替情報)'!$D$9=I$2,I26*'入力欄(差替情報)'!$F$14/1000,0)</f>
        <v>0</v>
      </c>
      <c r="J40" s="41">
        <f>IF('入力欄(差替情報)'!$D$9=J$2,J26*'入力欄(差替情報)'!$F$14/1000,0)</f>
        <v>0</v>
      </c>
      <c r="K40" s="43">
        <f t="shared" si="1"/>
        <v>0</v>
      </c>
      <c r="L40" s="44">
        <f t="shared" si="2"/>
        <v>0</v>
      </c>
      <c r="N40" s="39">
        <f t="shared" si="3"/>
        <v>0</v>
      </c>
      <c r="Q40" s="10" t="s">
        <v>14</v>
      </c>
      <c r="R40" s="41">
        <f>IF('入力欄(差替情報)'!$D$9=B$2,B26*'入力欄(差替情報)'!$F$14/1000,0)</f>
        <v>0</v>
      </c>
      <c r="S40" s="41">
        <f>IF('入力欄(差替情報)'!$D$9=C$2,C26*'入力欄(差替情報)'!$F$14/1000,0)</f>
        <v>0</v>
      </c>
      <c r="T40" s="41">
        <f>IF('入力欄(差替情報)'!$D$9=D$2,D26*'入力欄(差替情報)'!$F$14/1000,0)</f>
        <v>0</v>
      </c>
      <c r="U40" s="41">
        <f>IF('入力欄(差替情報)'!$D$9=E$2,E26*'入力欄(差替情報)'!$F$14/1000,0)</f>
        <v>0</v>
      </c>
      <c r="V40" s="41">
        <f>IF('入力欄(差替情報)'!$D$9=F$2,F26*'入力欄(差替情報)'!$F$14/1000,0)</f>
        <v>0</v>
      </c>
      <c r="W40" s="41">
        <f>IF('入力欄(差替情報)'!$D$9=G$2,G26*'入力欄(差替情報)'!$F$14/1000,0)</f>
        <v>0</v>
      </c>
      <c r="X40" s="41">
        <f>IF('入力欄(差替情報)'!$D$9=H$2,H26*'入力欄(差替情報)'!$F$14/1000,0)</f>
        <v>0</v>
      </c>
      <c r="Y40" s="41">
        <f>IF('入力欄(差替情報)'!$D$9=I$2,I26*'入力欄(差替情報)'!$F$14/1000,0)</f>
        <v>0</v>
      </c>
      <c r="Z40" s="41">
        <f>IF('入力欄(差替情報)'!$D$9=J$2,J26*'入力欄(差替情報)'!$F$14/1000,0)</f>
        <v>0</v>
      </c>
      <c r="AA40" s="43">
        <f t="shared" si="4"/>
        <v>0</v>
      </c>
      <c r="AB40" s="44">
        <f>MIN($AA$38:$AA$49)</f>
        <v>0</v>
      </c>
      <c r="AD40" s="39">
        <f t="shared" si="6"/>
        <v>0</v>
      </c>
    </row>
    <row r="41" spans="1:30" x14ac:dyDescent="0.3">
      <c r="A41" s="10" t="s">
        <v>15</v>
      </c>
      <c r="B41" s="41">
        <f>IF('入力欄(差替情報)'!$D$9=B$2,B27*'入力欄(差替情報)'!$G$14/1000,0)</f>
        <v>0</v>
      </c>
      <c r="C41" s="41">
        <f>IF('入力欄(差替情報)'!$D$9=C$2,C27*'入力欄(差替情報)'!$G$14/1000,0)</f>
        <v>0</v>
      </c>
      <c r="D41" s="41">
        <f>IF('入力欄(差替情報)'!$D$9=D$2,D27*'入力欄(差替情報)'!$G$14/1000,0)</f>
        <v>0</v>
      </c>
      <c r="E41" s="41">
        <f>IF('入力欄(差替情報)'!$D$9=E$2,E27*'入力欄(差替情報)'!$G$14/1000,0)</f>
        <v>0</v>
      </c>
      <c r="F41" s="41">
        <f>IF('入力欄(差替情報)'!$D$9=F$2,F27*'入力欄(差替情報)'!$G$14/1000,0)</f>
        <v>0</v>
      </c>
      <c r="G41" s="41">
        <f>IF('入力欄(差替情報)'!$D$9=G$2,G27*'入力欄(差替情報)'!$G$14/1000,0)</f>
        <v>0</v>
      </c>
      <c r="H41" s="41">
        <f>IF('入力欄(差替情報)'!$D$9=H$2,H27*'入力欄(差替情報)'!$G$14/1000,0)</f>
        <v>0</v>
      </c>
      <c r="I41" s="41">
        <f>IF('入力欄(差替情報)'!$D$9=I$2,I27*'入力欄(差替情報)'!$G$14/1000,0)</f>
        <v>0</v>
      </c>
      <c r="J41" s="41">
        <f>IF('入力欄(差替情報)'!$D$9=J$2,J27*'入力欄(差替情報)'!$G$14/1000,0)</f>
        <v>0</v>
      </c>
      <c r="K41" s="43">
        <f t="shared" si="1"/>
        <v>0</v>
      </c>
      <c r="L41" s="44">
        <f t="shared" si="2"/>
        <v>0</v>
      </c>
      <c r="N41" s="39">
        <f t="shared" si="3"/>
        <v>0</v>
      </c>
      <c r="Q41" s="10" t="s">
        <v>15</v>
      </c>
      <c r="R41" s="41">
        <f>IF('入力欄(差替情報)'!$D$9=B$2,B27*'入力欄(差替情報)'!$G$14/1000,0)</f>
        <v>0</v>
      </c>
      <c r="S41" s="41">
        <f>IF('入力欄(差替情報)'!$D$9=C$2,C27*'入力欄(差替情報)'!$G$14/1000,0)</f>
        <v>0</v>
      </c>
      <c r="T41" s="41">
        <f>IF('入力欄(差替情報)'!$D$9=D$2,D27*'入力欄(差替情報)'!$G$14/1000,0)</f>
        <v>0</v>
      </c>
      <c r="U41" s="41">
        <f>IF('入力欄(差替情報)'!$D$9=E$2,E27*'入力欄(差替情報)'!$G$14/1000,0)</f>
        <v>0</v>
      </c>
      <c r="V41" s="41">
        <f>IF('入力欄(差替情報)'!$D$9=F$2,F27*'入力欄(差替情報)'!$G$14/1000,0)</f>
        <v>0</v>
      </c>
      <c r="W41" s="41">
        <f>IF('入力欄(差替情報)'!$D$9=G$2,G27*'入力欄(差替情報)'!$G$14/1000,0)</f>
        <v>0</v>
      </c>
      <c r="X41" s="41">
        <f>IF('入力欄(差替情報)'!$D$9=H$2,H27*'入力欄(差替情報)'!$G$14/1000,0)</f>
        <v>0</v>
      </c>
      <c r="Y41" s="41">
        <f>IF('入力欄(差替情報)'!$D$9=I$2,I27*'入力欄(差替情報)'!$G$14/1000,0)</f>
        <v>0</v>
      </c>
      <c r="Z41" s="41">
        <f>IF('入力欄(差替情報)'!$D$9=J$2,J27*'入力欄(差替情報)'!$G$14/1000,0)</f>
        <v>0</v>
      </c>
      <c r="AA41" s="43">
        <f t="shared" si="4"/>
        <v>0</v>
      </c>
      <c r="AB41" s="44">
        <f t="shared" si="5"/>
        <v>0</v>
      </c>
      <c r="AD41" s="39">
        <f t="shared" si="6"/>
        <v>0</v>
      </c>
    </row>
    <row r="42" spans="1:30" x14ac:dyDescent="0.3">
      <c r="A42" s="10" t="s">
        <v>16</v>
      </c>
      <c r="B42" s="41">
        <f>IF('入力欄(差替情報)'!$D$9=B$2,B28*'入力欄(差替情報)'!$H$14/1000,0)</f>
        <v>0</v>
      </c>
      <c r="C42" s="41">
        <f>IF('入力欄(差替情報)'!$D$9=C$2,C28*'入力欄(差替情報)'!$H$14/1000,0)</f>
        <v>0</v>
      </c>
      <c r="D42" s="41">
        <f>IF('入力欄(差替情報)'!$D$9=D$2,D28*'入力欄(差替情報)'!$H$14/1000,0)</f>
        <v>0</v>
      </c>
      <c r="E42" s="41">
        <f>IF('入力欄(差替情報)'!$D$9=E$2,E28*'入力欄(差替情報)'!$H$14/1000,0)</f>
        <v>0</v>
      </c>
      <c r="F42" s="41">
        <f>IF('入力欄(差替情報)'!$D$9=F$2,F28*'入力欄(差替情報)'!$H$14/1000,0)</f>
        <v>0</v>
      </c>
      <c r="G42" s="41">
        <f>IF('入力欄(差替情報)'!$D$9=G$2,G28*'入力欄(差替情報)'!$H$14/1000,0)</f>
        <v>0</v>
      </c>
      <c r="H42" s="41">
        <f>IF('入力欄(差替情報)'!$D$9=H$2,H28*'入力欄(差替情報)'!$H$14/1000,0)</f>
        <v>0</v>
      </c>
      <c r="I42" s="41">
        <f>IF('入力欄(差替情報)'!$D$9=I$2,I28*'入力欄(差替情報)'!$H$14/1000,0)</f>
        <v>0</v>
      </c>
      <c r="J42" s="41">
        <f>IF('入力欄(差替情報)'!$D$9=J$2,J28*'入力欄(差替情報)'!$H$14/1000,0)</f>
        <v>0</v>
      </c>
      <c r="K42" s="43">
        <f t="shared" si="1"/>
        <v>0</v>
      </c>
      <c r="L42" s="44">
        <f t="shared" si="2"/>
        <v>0</v>
      </c>
      <c r="N42" s="39">
        <f t="shared" si="3"/>
        <v>0</v>
      </c>
      <c r="Q42" s="10" t="s">
        <v>16</v>
      </c>
      <c r="R42" s="41">
        <f>IF('入力欄(差替情報)'!$D$9=B$2,B28*'入力欄(差替情報)'!$H$14/1000,0)</f>
        <v>0</v>
      </c>
      <c r="S42" s="41">
        <f>IF('入力欄(差替情報)'!$D$9=C$2,C28*'入力欄(差替情報)'!$H$14/1000,0)</f>
        <v>0</v>
      </c>
      <c r="T42" s="41">
        <f>IF('入力欄(差替情報)'!$D$9=D$2,D28*'入力欄(差替情報)'!$H$14/1000,0)</f>
        <v>0</v>
      </c>
      <c r="U42" s="41">
        <f>IF('入力欄(差替情報)'!$D$9=E$2,E28*'入力欄(差替情報)'!$H$14/1000,0)</f>
        <v>0</v>
      </c>
      <c r="V42" s="41">
        <f>IF('入力欄(差替情報)'!$D$9=F$2,F28*'入力欄(差替情報)'!$H$14/1000,0)</f>
        <v>0</v>
      </c>
      <c r="W42" s="41">
        <f>IF('入力欄(差替情報)'!$D$9=G$2,G28*'入力欄(差替情報)'!$H$14/1000,0)</f>
        <v>0</v>
      </c>
      <c r="X42" s="41">
        <f>IF('入力欄(差替情報)'!$D$9=H$2,H28*'入力欄(差替情報)'!$H$14/1000,0)</f>
        <v>0</v>
      </c>
      <c r="Y42" s="41">
        <f>IF('入力欄(差替情報)'!$D$9=I$2,I28*'入力欄(差替情報)'!$H$14/1000,0)</f>
        <v>0</v>
      </c>
      <c r="Z42" s="41">
        <f>IF('入力欄(差替情報)'!$D$9=J$2,J28*'入力欄(差替情報)'!$H$14/1000,0)</f>
        <v>0</v>
      </c>
      <c r="AA42" s="43">
        <f>SUM(R42:Z42)</f>
        <v>0</v>
      </c>
      <c r="AB42" s="44">
        <f t="shared" si="5"/>
        <v>0</v>
      </c>
      <c r="AD42" s="39">
        <f t="shared" si="6"/>
        <v>0</v>
      </c>
    </row>
    <row r="43" spans="1:30" x14ac:dyDescent="0.3">
      <c r="A43" s="10" t="s">
        <v>17</v>
      </c>
      <c r="B43" s="41">
        <f>IF('入力欄(差替情報)'!$D$9=B$2,B29*'入力欄(差替情報)'!$I$14/1000,0)</f>
        <v>0</v>
      </c>
      <c r="C43" s="41">
        <f>IF('入力欄(差替情報)'!$D$9=C$2,C29*'入力欄(差替情報)'!$I$14/1000,0)</f>
        <v>0</v>
      </c>
      <c r="D43" s="41">
        <f>IF('入力欄(差替情報)'!$D$9=D$2,D29*'入力欄(差替情報)'!$I$14/1000,0)</f>
        <v>0</v>
      </c>
      <c r="E43" s="41">
        <f>IF('入力欄(差替情報)'!$D$9=E$2,E29*'入力欄(差替情報)'!$I$14/1000,0)</f>
        <v>0</v>
      </c>
      <c r="F43" s="41">
        <f>IF('入力欄(差替情報)'!$D$9=F$2,F29*'入力欄(差替情報)'!$I$14/1000,0)</f>
        <v>0</v>
      </c>
      <c r="G43" s="41">
        <f>IF('入力欄(差替情報)'!$D$9=G$2,G29*'入力欄(差替情報)'!$I$14/1000,0)</f>
        <v>0</v>
      </c>
      <c r="H43" s="41">
        <f>IF('入力欄(差替情報)'!$D$9=H$2,H29*'入力欄(差替情報)'!$I$14/1000,0)</f>
        <v>0</v>
      </c>
      <c r="I43" s="41">
        <f>IF('入力欄(差替情報)'!$D$9=I$2,I29*'入力欄(差替情報)'!$I$14/1000,0)</f>
        <v>0</v>
      </c>
      <c r="J43" s="41">
        <f>IF('入力欄(差替情報)'!$D$9=J$2,J29*'入力欄(差替情報)'!$I$14/1000,0)</f>
        <v>0</v>
      </c>
      <c r="K43" s="43">
        <f t="shared" si="1"/>
        <v>0</v>
      </c>
      <c r="L43" s="44">
        <f t="shared" si="2"/>
        <v>0</v>
      </c>
      <c r="N43" s="39">
        <f t="shared" si="3"/>
        <v>0</v>
      </c>
      <c r="Q43" s="10" t="s">
        <v>17</v>
      </c>
      <c r="R43" s="41">
        <f>IF('入力欄(差替情報)'!$D$9=B$2,B29*'入力欄(差替情報)'!$I$14/1000,0)</f>
        <v>0</v>
      </c>
      <c r="S43" s="41">
        <f>IF('入力欄(差替情報)'!$D$9=C$2,C29*'入力欄(差替情報)'!$I$14/1000,0)</f>
        <v>0</v>
      </c>
      <c r="T43" s="41">
        <f>IF('入力欄(差替情報)'!$D$9=D$2,D29*'入力欄(差替情報)'!$I$14/1000,0)</f>
        <v>0</v>
      </c>
      <c r="U43" s="41">
        <f>IF('入力欄(差替情報)'!$D$9=E$2,E29*'入力欄(差替情報)'!$I$14/1000,0)</f>
        <v>0</v>
      </c>
      <c r="V43" s="41">
        <f>IF('入力欄(差替情報)'!$D$9=F$2,F29*'入力欄(差替情報)'!$I$14/1000,0)</f>
        <v>0</v>
      </c>
      <c r="W43" s="41">
        <f>IF('入力欄(差替情報)'!$D$9=G$2,G29*'入力欄(差替情報)'!$I$14/1000,0)</f>
        <v>0</v>
      </c>
      <c r="X43" s="41">
        <f>IF('入力欄(差替情報)'!$D$9=H$2,H29*'入力欄(差替情報)'!$I$14/1000,0)</f>
        <v>0</v>
      </c>
      <c r="Y43" s="41">
        <f>IF('入力欄(差替情報)'!$D$9=I$2,I29*'入力欄(差替情報)'!$I$14/1000,0)</f>
        <v>0</v>
      </c>
      <c r="Z43" s="41">
        <f>IF('入力欄(差替情報)'!$D$9=J$2,J29*'入力欄(差替情報)'!$I$14/1000,0)</f>
        <v>0</v>
      </c>
      <c r="AA43" s="43">
        <f t="shared" si="4"/>
        <v>0</v>
      </c>
      <c r="AB43" s="44">
        <f>MIN($AA$38:$AA$49)</f>
        <v>0</v>
      </c>
      <c r="AD43" s="39">
        <f t="shared" si="6"/>
        <v>0</v>
      </c>
    </row>
    <row r="44" spans="1:30" x14ac:dyDescent="0.3">
      <c r="A44" s="10" t="s">
        <v>18</v>
      </c>
      <c r="B44" s="41">
        <f>IF('入力欄(差替情報)'!$D$9=B$2,B30*'入力欄(差替情報)'!$J$14/1000,0)</f>
        <v>0</v>
      </c>
      <c r="C44" s="41">
        <f>IF('入力欄(差替情報)'!$D$9=C$2,C30*'入力欄(差替情報)'!$J$14/1000,0)</f>
        <v>0</v>
      </c>
      <c r="D44" s="41">
        <f>IF('入力欄(差替情報)'!$D$9=D$2,D30*'入力欄(差替情報)'!$J$14/1000,0)</f>
        <v>0</v>
      </c>
      <c r="E44" s="41">
        <f>IF('入力欄(差替情報)'!$D$9=E$2,E30*'入力欄(差替情報)'!$J$14/1000,0)</f>
        <v>0</v>
      </c>
      <c r="F44" s="41">
        <f>IF('入力欄(差替情報)'!$D$9=F$2,F30*'入力欄(差替情報)'!$J$14/1000,0)</f>
        <v>0</v>
      </c>
      <c r="G44" s="41">
        <f>IF('入力欄(差替情報)'!$D$9=G$2,G30*'入力欄(差替情報)'!$J$14/1000,0)</f>
        <v>0</v>
      </c>
      <c r="H44" s="41">
        <f>IF('入力欄(差替情報)'!$D$9=H$2,H30*'入力欄(差替情報)'!$J$14/1000,0)</f>
        <v>0</v>
      </c>
      <c r="I44" s="41">
        <f>IF('入力欄(差替情報)'!$D$9=I$2,I30*'入力欄(差替情報)'!$J$14/1000,0)</f>
        <v>0</v>
      </c>
      <c r="J44" s="41">
        <f>IF('入力欄(差替情報)'!$D$9=J$2,J30*'入力欄(差替情報)'!$J$14/1000,0)</f>
        <v>0</v>
      </c>
      <c r="K44" s="43">
        <f t="shared" si="1"/>
        <v>0</v>
      </c>
      <c r="L44" s="44">
        <f t="shared" si="2"/>
        <v>0</v>
      </c>
      <c r="N44" s="39">
        <f t="shared" si="3"/>
        <v>0</v>
      </c>
      <c r="Q44" s="10" t="s">
        <v>18</v>
      </c>
      <c r="R44" s="41">
        <f>IF('入力欄(差替情報)'!$D$9=B$2,B30*'入力欄(差替情報)'!$J$14/1000,0)</f>
        <v>0</v>
      </c>
      <c r="S44" s="41">
        <f>IF('入力欄(差替情報)'!$D$9=C$2,C30*'入力欄(差替情報)'!$J$14/1000,0)</f>
        <v>0</v>
      </c>
      <c r="T44" s="41">
        <f>IF('入力欄(差替情報)'!$D$9=D$2,D30*'入力欄(差替情報)'!$J$14/1000,0)</f>
        <v>0</v>
      </c>
      <c r="U44" s="41">
        <f>IF('入力欄(差替情報)'!$D$9=E$2,E30*'入力欄(差替情報)'!$J$14/1000,0)</f>
        <v>0</v>
      </c>
      <c r="V44" s="41">
        <f>IF('入力欄(差替情報)'!$D$9=F$2,F30*'入力欄(差替情報)'!$J$14/1000,0)</f>
        <v>0</v>
      </c>
      <c r="W44" s="41">
        <f>IF('入力欄(差替情報)'!$D$9=G$2,G30*'入力欄(差替情報)'!$J$14/1000,0)</f>
        <v>0</v>
      </c>
      <c r="X44" s="41">
        <f>IF('入力欄(差替情報)'!$D$9=H$2,H30*'入力欄(差替情報)'!$J$14/1000,0)</f>
        <v>0</v>
      </c>
      <c r="Y44" s="41">
        <f>IF('入力欄(差替情報)'!$D$9=I$2,I30*'入力欄(差替情報)'!$J$14/1000,0)</f>
        <v>0</v>
      </c>
      <c r="Z44" s="41">
        <f>IF('入力欄(差替情報)'!$D$9=J$2,J30*'入力欄(差替情報)'!$J$14/1000,0)</f>
        <v>0</v>
      </c>
      <c r="AA44" s="43">
        <f t="shared" si="4"/>
        <v>0</v>
      </c>
      <c r="AB44" s="44">
        <f t="shared" si="5"/>
        <v>0</v>
      </c>
      <c r="AD44" s="39">
        <f t="shared" si="6"/>
        <v>0</v>
      </c>
    </row>
    <row r="45" spans="1:30" x14ac:dyDescent="0.3">
      <c r="A45" s="10" t="s">
        <v>19</v>
      </c>
      <c r="B45" s="41">
        <f>IF('入力欄(差替情報)'!$D$9=B$2,B31*'入力欄(差替情報)'!$K$14/1000,0)</f>
        <v>0</v>
      </c>
      <c r="C45" s="41">
        <f>IF('入力欄(差替情報)'!$D$9=C$2,C31*'入力欄(差替情報)'!$K$14/1000,0)</f>
        <v>0</v>
      </c>
      <c r="D45" s="41">
        <f>IF('入力欄(差替情報)'!$D$9=D$2,D31*'入力欄(差替情報)'!$K$14/1000,0)</f>
        <v>0</v>
      </c>
      <c r="E45" s="41">
        <f>IF('入力欄(差替情報)'!$D$9=E$2,E31*'入力欄(差替情報)'!$K$14/1000,0)</f>
        <v>0</v>
      </c>
      <c r="F45" s="41">
        <f>IF('入力欄(差替情報)'!$D$9=F$2,F31*'入力欄(差替情報)'!$K$14/1000,0)</f>
        <v>0</v>
      </c>
      <c r="G45" s="41">
        <f>IF('入力欄(差替情報)'!$D$9=G$2,G31*'入力欄(差替情報)'!$K$14/1000,0)</f>
        <v>0</v>
      </c>
      <c r="H45" s="41">
        <f>IF('入力欄(差替情報)'!$D$9=H$2,H31*'入力欄(差替情報)'!$K$14/1000,0)</f>
        <v>0</v>
      </c>
      <c r="I45" s="41">
        <f>IF('入力欄(差替情報)'!$D$9=I$2,I31*'入力欄(差替情報)'!$K$14/1000,0)</f>
        <v>0</v>
      </c>
      <c r="J45" s="41">
        <f>IF('入力欄(差替情報)'!$D$9=J$2,J31*'入力欄(差替情報)'!$K$14/1000,0)</f>
        <v>0</v>
      </c>
      <c r="K45" s="43">
        <f t="shared" si="1"/>
        <v>0</v>
      </c>
      <c r="L45" s="44">
        <f t="shared" si="2"/>
        <v>0</v>
      </c>
      <c r="N45" s="39">
        <f t="shared" si="3"/>
        <v>0</v>
      </c>
      <c r="Q45" s="10" t="s">
        <v>19</v>
      </c>
      <c r="R45" s="41">
        <f>IF('入力欄(差替情報)'!$D$9=B$2,B31*'入力欄(差替情報)'!$K$14/1000,0)</f>
        <v>0</v>
      </c>
      <c r="S45" s="41">
        <f>IF('入力欄(差替情報)'!$D$9=C$2,C31*'入力欄(差替情報)'!$K$14/1000,0)</f>
        <v>0</v>
      </c>
      <c r="T45" s="41">
        <f>IF('入力欄(差替情報)'!$D$9=D$2,D31*'入力欄(差替情報)'!$K$14/1000,0)</f>
        <v>0</v>
      </c>
      <c r="U45" s="41">
        <f>IF('入力欄(差替情報)'!$D$9=E$2,E31*'入力欄(差替情報)'!$K$14/1000,0)</f>
        <v>0</v>
      </c>
      <c r="V45" s="41">
        <f>IF('入力欄(差替情報)'!$D$9=F$2,F31*'入力欄(差替情報)'!$K$14/1000,0)</f>
        <v>0</v>
      </c>
      <c r="W45" s="41">
        <f>IF('入力欄(差替情報)'!$D$9=G$2,G31*'入力欄(差替情報)'!$K$14/1000,0)</f>
        <v>0</v>
      </c>
      <c r="X45" s="41">
        <f>IF('入力欄(差替情報)'!$D$9=H$2,H31*'入力欄(差替情報)'!$K$14/1000,0)</f>
        <v>0</v>
      </c>
      <c r="Y45" s="41">
        <f>IF('入力欄(差替情報)'!$D$9=I$2,I31*'入力欄(差替情報)'!$K$14/1000,0)</f>
        <v>0</v>
      </c>
      <c r="Z45" s="41">
        <f>IF('入力欄(差替情報)'!$D$9=J$2,J31*'入力欄(差替情報)'!$K$14/1000,0)</f>
        <v>0</v>
      </c>
      <c r="AA45" s="43">
        <f t="shared" si="4"/>
        <v>0</v>
      </c>
      <c r="AB45" s="44">
        <f t="shared" si="5"/>
        <v>0</v>
      </c>
      <c r="AD45" s="39">
        <f t="shared" si="6"/>
        <v>0</v>
      </c>
    </row>
    <row r="46" spans="1:30" x14ac:dyDescent="0.3">
      <c r="A46" s="10" t="s">
        <v>20</v>
      </c>
      <c r="B46" s="41">
        <f>IF('入力欄(差替情報)'!$D$9=B$2,B32*'入力欄(差替情報)'!$L$14/1000,0)</f>
        <v>0</v>
      </c>
      <c r="C46" s="41">
        <f>IF('入力欄(差替情報)'!$D$9=C$2,C32*'入力欄(差替情報)'!$L$14/1000,0)</f>
        <v>0</v>
      </c>
      <c r="D46" s="41">
        <f>IF('入力欄(差替情報)'!$D$9=D$2,D32*'入力欄(差替情報)'!$L$14/1000,0)</f>
        <v>0</v>
      </c>
      <c r="E46" s="41">
        <f>IF('入力欄(差替情報)'!$D$9=E$2,E32*'入力欄(差替情報)'!$L$14/1000,0)</f>
        <v>0</v>
      </c>
      <c r="F46" s="41">
        <f>IF('入力欄(差替情報)'!$D$9=F$2,F32*'入力欄(差替情報)'!$L$14/1000,0)</f>
        <v>0</v>
      </c>
      <c r="G46" s="41">
        <f>IF('入力欄(差替情報)'!$D$9=G$2,G32*'入力欄(差替情報)'!$L$14/1000,0)</f>
        <v>0</v>
      </c>
      <c r="H46" s="41">
        <f>IF('入力欄(差替情報)'!$D$9=H$2,H32*'入力欄(差替情報)'!$L$14/1000,0)</f>
        <v>0</v>
      </c>
      <c r="I46" s="41">
        <f>IF('入力欄(差替情報)'!$D$9=I$2,I32*'入力欄(差替情報)'!$L$14/1000,0)</f>
        <v>0</v>
      </c>
      <c r="J46" s="41">
        <f>IF('入力欄(差替情報)'!$D$9=J$2,J32*'入力欄(差替情報)'!$L$14/1000,0)</f>
        <v>0</v>
      </c>
      <c r="K46" s="43">
        <f t="shared" si="1"/>
        <v>0</v>
      </c>
      <c r="L46" s="44">
        <f t="shared" si="2"/>
        <v>0</v>
      </c>
      <c r="N46" s="39">
        <f t="shared" si="3"/>
        <v>0</v>
      </c>
      <c r="Q46" s="10" t="s">
        <v>20</v>
      </c>
      <c r="R46" s="41">
        <f>IF('入力欄(差替情報)'!$D$9=B$2,B32*'入力欄(差替情報)'!$L$14/1000,0)</f>
        <v>0</v>
      </c>
      <c r="S46" s="41">
        <f>IF('入力欄(差替情報)'!$D$9=C$2,C32*'入力欄(差替情報)'!$L$14/1000,0)</f>
        <v>0</v>
      </c>
      <c r="T46" s="41">
        <f>IF('入力欄(差替情報)'!$D$9=D$2,D32*'入力欄(差替情報)'!$L$14/1000,0)</f>
        <v>0</v>
      </c>
      <c r="U46" s="41">
        <f>IF('入力欄(差替情報)'!$D$9=E$2,E32*'入力欄(差替情報)'!$L$14/1000,0)</f>
        <v>0</v>
      </c>
      <c r="V46" s="41">
        <f>IF('入力欄(差替情報)'!$D$9=F$2,F32*'入力欄(差替情報)'!$L$14/1000,0)</f>
        <v>0</v>
      </c>
      <c r="W46" s="41">
        <f>IF('入力欄(差替情報)'!$D$9=G$2,G32*'入力欄(差替情報)'!$L$14/1000,0)</f>
        <v>0</v>
      </c>
      <c r="X46" s="41">
        <f>IF('入力欄(差替情報)'!$D$9=H$2,H32*'入力欄(差替情報)'!$L$14/1000,0)</f>
        <v>0</v>
      </c>
      <c r="Y46" s="41">
        <f>IF('入力欄(差替情報)'!$D$9=I$2,I32*'入力欄(差替情報)'!$L$14/1000,0)</f>
        <v>0</v>
      </c>
      <c r="Z46" s="41">
        <f>IF('入力欄(差替情報)'!$D$9=J$2,J32*'入力欄(差替情報)'!$L$14/1000,0)</f>
        <v>0</v>
      </c>
      <c r="AA46" s="43">
        <f t="shared" si="4"/>
        <v>0</v>
      </c>
      <c r="AB46" s="44">
        <f>MIN($AA$38:$AA$49)</f>
        <v>0</v>
      </c>
      <c r="AD46" s="39">
        <f>AA46*1000</f>
        <v>0</v>
      </c>
    </row>
    <row r="47" spans="1:30" x14ac:dyDescent="0.3">
      <c r="A47" s="10" t="s">
        <v>21</v>
      </c>
      <c r="B47" s="41">
        <f>IF('入力欄(差替情報)'!$D$9=B$2,B33*'入力欄(差替情報)'!$M$14/1000,0)</f>
        <v>0</v>
      </c>
      <c r="C47" s="41">
        <f>IF('入力欄(差替情報)'!$D$9=C$2,C33*'入力欄(差替情報)'!$M$14/1000,0)</f>
        <v>0</v>
      </c>
      <c r="D47" s="41">
        <f>IF('入力欄(差替情報)'!$D$9=D$2,D33*'入力欄(差替情報)'!$M$14/1000,0)</f>
        <v>0</v>
      </c>
      <c r="E47" s="41">
        <f>IF('入力欄(差替情報)'!$D$9=E$2,E33*'入力欄(差替情報)'!$M$14/1000,0)</f>
        <v>0</v>
      </c>
      <c r="F47" s="41">
        <f>IF('入力欄(差替情報)'!$D$9=F$2,F33*'入力欄(差替情報)'!$M$14/1000,0)</f>
        <v>0</v>
      </c>
      <c r="G47" s="41">
        <f>IF('入力欄(差替情報)'!$D$9=G$2,G33*'入力欄(差替情報)'!$M$14/1000,0)</f>
        <v>0</v>
      </c>
      <c r="H47" s="41">
        <f>IF('入力欄(差替情報)'!$D$9=H$2,H33*'入力欄(差替情報)'!$M$14/1000,0)</f>
        <v>0</v>
      </c>
      <c r="I47" s="41">
        <f>IF('入力欄(差替情報)'!$D$9=I$2,I33*'入力欄(差替情報)'!$M$14/1000,0)</f>
        <v>0</v>
      </c>
      <c r="J47" s="41">
        <f>IF('入力欄(差替情報)'!$D$9=J$2,J33*'入力欄(差替情報)'!$M$14/1000,0)</f>
        <v>0</v>
      </c>
      <c r="K47" s="43">
        <f t="shared" si="1"/>
        <v>0</v>
      </c>
      <c r="L47" s="44">
        <f t="shared" si="2"/>
        <v>0</v>
      </c>
      <c r="N47" s="39">
        <f t="shared" si="3"/>
        <v>0</v>
      </c>
      <c r="Q47" s="10" t="s">
        <v>21</v>
      </c>
      <c r="R47" s="41">
        <f>IF('入力欄(差替情報)'!$D$9=B$2,B33*'入力欄(差替情報)'!$M$14/1000,0)</f>
        <v>0</v>
      </c>
      <c r="S47" s="41">
        <f>IF('入力欄(差替情報)'!$D$9=C$2,C33*'入力欄(差替情報)'!$M$14/1000,0)</f>
        <v>0</v>
      </c>
      <c r="T47" s="41">
        <f>IF('入力欄(差替情報)'!$D$9=D$2,D33*'入力欄(差替情報)'!$M$14/1000,0)</f>
        <v>0</v>
      </c>
      <c r="U47" s="41">
        <f>IF('入力欄(差替情報)'!$D$9=E$2,E33*'入力欄(差替情報)'!$M$14/1000,0)</f>
        <v>0</v>
      </c>
      <c r="V47" s="41">
        <f>IF('入力欄(差替情報)'!$D$9=F$2,F33*'入力欄(差替情報)'!$M$14/1000,0)</f>
        <v>0</v>
      </c>
      <c r="W47" s="41">
        <f>IF('入力欄(差替情報)'!$D$9=G$2,G33*'入力欄(差替情報)'!$M$14/1000,0)</f>
        <v>0</v>
      </c>
      <c r="X47" s="41">
        <f>IF('入力欄(差替情報)'!$D$9=H$2,H33*'入力欄(差替情報)'!$M$14/1000,0)</f>
        <v>0</v>
      </c>
      <c r="Y47" s="41">
        <f>IF('入力欄(差替情報)'!$D$9=I$2,I33*'入力欄(差替情報)'!$M$14/1000,0)</f>
        <v>0</v>
      </c>
      <c r="Z47" s="41">
        <f>IF('入力欄(差替情報)'!$D$9=J$2,J33*'入力欄(差替情報)'!$M$14/1000,0)</f>
        <v>0</v>
      </c>
      <c r="AA47" s="43">
        <f t="shared" si="4"/>
        <v>0</v>
      </c>
      <c r="AB47" s="44">
        <f t="shared" si="5"/>
        <v>0</v>
      </c>
      <c r="AD47" s="39">
        <f>AA47*1000</f>
        <v>0</v>
      </c>
    </row>
    <row r="48" spans="1:30" x14ac:dyDescent="0.3">
      <c r="A48" s="10" t="s">
        <v>22</v>
      </c>
      <c r="B48" s="41">
        <f>IF('入力欄(差替情報)'!$D$9=B$2,B34*'入力欄(差替情報)'!$N$14/1000,0)</f>
        <v>0</v>
      </c>
      <c r="C48" s="41">
        <f>IF('入力欄(差替情報)'!$D$9=C$2,C34*'入力欄(差替情報)'!$N$14/1000,0)</f>
        <v>0</v>
      </c>
      <c r="D48" s="41">
        <f>IF('入力欄(差替情報)'!$D$9=D$2,D34*'入力欄(差替情報)'!$N$14/1000,0)</f>
        <v>0</v>
      </c>
      <c r="E48" s="41">
        <f>IF('入力欄(差替情報)'!$D$9=E$2,E34*'入力欄(差替情報)'!$N$14/1000,0)</f>
        <v>0</v>
      </c>
      <c r="F48" s="41">
        <f>IF('入力欄(差替情報)'!$D$9=F$2,F34*'入力欄(差替情報)'!$N$14/1000,0)</f>
        <v>0</v>
      </c>
      <c r="G48" s="41">
        <f>IF('入力欄(差替情報)'!$D$9=G$2,G34*'入力欄(差替情報)'!$N$14/1000,0)</f>
        <v>0</v>
      </c>
      <c r="H48" s="41">
        <f>IF('入力欄(差替情報)'!$D$9=H$2,H34*'入力欄(差替情報)'!$N$14/1000,0)</f>
        <v>0</v>
      </c>
      <c r="I48" s="41">
        <f>IF('入力欄(差替情報)'!$D$9=I$2,I34*'入力欄(差替情報)'!$N$14/1000,0)</f>
        <v>0</v>
      </c>
      <c r="J48" s="41">
        <f>IF('入力欄(差替情報)'!$D$9=J$2,J34*'入力欄(差替情報)'!$N$14/1000,0)</f>
        <v>0</v>
      </c>
      <c r="K48" s="43">
        <f t="shared" si="1"/>
        <v>0</v>
      </c>
      <c r="L48" s="44">
        <f t="shared" si="2"/>
        <v>0</v>
      </c>
      <c r="N48" s="39">
        <f t="shared" si="3"/>
        <v>0</v>
      </c>
      <c r="Q48" s="10" t="s">
        <v>22</v>
      </c>
      <c r="R48" s="41">
        <f>IF('入力欄(差替情報)'!$D$9=B$2,B34*'入力欄(差替情報)'!$N$14/1000,0)</f>
        <v>0</v>
      </c>
      <c r="S48" s="41">
        <f>IF('入力欄(差替情報)'!$D$9=C$2,C34*'入力欄(差替情報)'!$N$14/1000,0)</f>
        <v>0</v>
      </c>
      <c r="T48" s="41">
        <f>IF('入力欄(差替情報)'!$D$9=D$2,D34*'入力欄(差替情報)'!$N$14/1000,0)</f>
        <v>0</v>
      </c>
      <c r="U48" s="41">
        <f>IF('入力欄(差替情報)'!$D$9=E$2,E34*'入力欄(差替情報)'!$N$14/1000,0)</f>
        <v>0</v>
      </c>
      <c r="V48" s="41">
        <f>IF('入力欄(差替情報)'!$D$9=F$2,F34*'入力欄(差替情報)'!$N$14/1000,0)</f>
        <v>0</v>
      </c>
      <c r="W48" s="41">
        <f>IF('入力欄(差替情報)'!$D$9=G$2,G34*'入力欄(差替情報)'!$N$14/1000,0)</f>
        <v>0</v>
      </c>
      <c r="X48" s="41">
        <f>IF('入力欄(差替情報)'!$D$9=H$2,H34*'入力欄(差替情報)'!$N$14/1000,0)</f>
        <v>0</v>
      </c>
      <c r="Y48" s="41">
        <f>IF('入力欄(差替情報)'!$D$9=I$2,I34*'入力欄(差替情報)'!$N$14/1000,0)</f>
        <v>0</v>
      </c>
      <c r="Z48" s="41">
        <f>IF('入力欄(差替情報)'!$D$9=J$2,J34*'入力欄(差替情報)'!$N$14/1000,0)</f>
        <v>0</v>
      </c>
      <c r="AA48" s="43">
        <f t="shared" si="4"/>
        <v>0</v>
      </c>
      <c r="AB48" s="44">
        <f t="shared" si="5"/>
        <v>0</v>
      </c>
      <c r="AD48" s="39">
        <f t="shared" si="6"/>
        <v>0</v>
      </c>
    </row>
    <row r="49" spans="1:30" x14ac:dyDescent="0.3">
      <c r="A49" s="10" t="s">
        <v>23</v>
      </c>
      <c r="B49" s="41">
        <f>IF('入力欄(差替情報)'!$D$9=B$2,B35*'入力欄(差替情報)'!$O$14/1000,0)</f>
        <v>0</v>
      </c>
      <c r="C49" s="41">
        <f>IF('入力欄(差替情報)'!$D$9=C$2,C35*'入力欄(差替情報)'!$O$14/1000,0)</f>
        <v>0</v>
      </c>
      <c r="D49" s="41">
        <f>IF('入力欄(差替情報)'!$D$9=D$2,D35*'入力欄(差替情報)'!$O$14/1000,0)</f>
        <v>0</v>
      </c>
      <c r="E49" s="41">
        <f>IF('入力欄(差替情報)'!$D$9=E$2,E35*'入力欄(差替情報)'!$O$14/1000,0)</f>
        <v>0</v>
      </c>
      <c r="F49" s="41">
        <f>IF('入力欄(差替情報)'!$D$9=F$2,F35*'入力欄(差替情報)'!$O$14/1000,0)</f>
        <v>0</v>
      </c>
      <c r="G49" s="41">
        <f>IF('入力欄(差替情報)'!$D$9=G$2,G35*'入力欄(差替情報)'!$O$14/1000,0)</f>
        <v>0</v>
      </c>
      <c r="H49" s="41">
        <f>IF('入力欄(差替情報)'!$D$9=H$2,H35*'入力欄(差替情報)'!$O$14/1000,0)</f>
        <v>0</v>
      </c>
      <c r="I49" s="41">
        <f>IF('入力欄(差替情報)'!$D$9=I$2,I35*'入力欄(差替情報)'!$O$14/1000,0)</f>
        <v>0</v>
      </c>
      <c r="J49" s="41">
        <f>IF('入力欄(差替情報)'!$D$9=J$2,J35*'入力欄(差替情報)'!$O$14/1000,0)</f>
        <v>0</v>
      </c>
      <c r="K49" s="43">
        <f t="shared" si="1"/>
        <v>0</v>
      </c>
      <c r="L49" s="44">
        <f t="shared" si="2"/>
        <v>0</v>
      </c>
      <c r="N49" s="39">
        <f t="shared" si="3"/>
        <v>0</v>
      </c>
      <c r="Q49" s="10" t="s">
        <v>23</v>
      </c>
      <c r="R49" s="41">
        <f>IF('入力欄(差替情報)'!$D$9=B$2,B35*'入力欄(差替情報)'!$O$14/1000,0)</f>
        <v>0</v>
      </c>
      <c r="S49" s="41">
        <f>IF('入力欄(差替情報)'!$D$9=C$2,C35*'入力欄(差替情報)'!$O$14/1000,0)</f>
        <v>0</v>
      </c>
      <c r="T49" s="41">
        <f>IF('入力欄(差替情報)'!$D$9=D$2,D35*'入力欄(差替情報)'!$O$14/1000,0)</f>
        <v>0</v>
      </c>
      <c r="U49" s="41">
        <f>IF('入力欄(差替情報)'!$D$9=E$2,E35*'入力欄(差替情報)'!$O$14/1000,0)</f>
        <v>0</v>
      </c>
      <c r="V49" s="41">
        <f>IF('入力欄(差替情報)'!$D$9=F$2,F35*'入力欄(差替情報)'!$O$14/1000,0)</f>
        <v>0</v>
      </c>
      <c r="W49" s="41">
        <f>IF('入力欄(差替情報)'!$D$9=G$2,G35*'入力欄(差替情報)'!$O$14/1000,0)</f>
        <v>0</v>
      </c>
      <c r="X49" s="41">
        <f>IF('入力欄(差替情報)'!$D$9=H$2,H35*'入力欄(差替情報)'!$O$14/1000,0)</f>
        <v>0</v>
      </c>
      <c r="Y49" s="41">
        <f>IF('入力欄(差替情報)'!$D$9=I$2,I35*'入力欄(差替情報)'!$O$14/1000,0)</f>
        <v>0</v>
      </c>
      <c r="Z49" s="41">
        <f>IF('入力欄(差替情報)'!$D$9=J$2,J35*'入力欄(差替情報)'!$O$14/1000,0)</f>
        <v>0</v>
      </c>
      <c r="AA49" s="43">
        <f>SUM(R49:Z49)</f>
        <v>0</v>
      </c>
      <c r="AB49" s="44">
        <f t="shared" si="5"/>
        <v>0</v>
      </c>
      <c r="AD49" s="39">
        <f t="shared" si="6"/>
        <v>0</v>
      </c>
    </row>
    <row r="50" spans="1:30" x14ac:dyDescent="0.3">
      <c r="B50" s="10"/>
      <c r="C50" s="10"/>
      <c r="D50" s="10"/>
      <c r="E50" s="10"/>
      <c r="F50" s="10"/>
      <c r="G50" s="10"/>
      <c r="H50" s="10"/>
      <c r="I50" s="10"/>
      <c r="J50" s="10"/>
      <c r="K50" s="66"/>
      <c r="N50" s="1">
        <f t="shared" si="3"/>
        <v>0</v>
      </c>
      <c r="R50" s="10"/>
      <c r="S50" s="10"/>
      <c r="T50" s="10"/>
      <c r="U50" s="10"/>
      <c r="V50" s="10"/>
      <c r="W50" s="10"/>
      <c r="X50" s="10"/>
      <c r="Y50" s="10"/>
      <c r="Z50" s="10"/>
      <c r="AA50" s="66"/>
    </row>
    <row r="51" spans="1:30" x14ac:dyDescent="0.3">
      <c r="A51" s="1" t="s">
        <v>55</v>
      </c>
      <c r="K51" s="2"/>
      <c r="Q51" s="1" t="s">
        <v>55</v>
      </c>
      <c r="AA51" s="2"/>
    </row>
    <row r="52" spans="1:30" x14ac:dyDescent="0.3">
      <c r="A52" s="10" t="s">
        <v>12</v>
      </c>
      <c r="B52" s="13">
        <f>B4*(1+B$19+B$21)</f>
        <v>4802.8811787617715</v>
      </c>
      <c r="C52" s="13">
        <f t="shared" ref="C52:J52" si="7">C4*(1+C$19+C$21)</f>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W63" si="8">C52</f>
        <v>11581.410133682746</v>
      </c>
      <c r="T52" s="13">
        <f t="shared" si="8"/>
        <v>40837.662100733636</v>
      </c>
      <c r="U52" s="13">
        <f t="shared" si="8"/>
        <v>18821.767857142859</v>
      </c>
      <c r="V52" s="13">
        <f t="shared" si="8"/>
        <v>4702.9437188339807</v>
      </c>
      <c r="W52" s="13">
        <f>G52</f>
        <v>17856.863892215566</v>
      </c>
      <c r="X52" s="13">
        <f t="shared" ref="X52:Z63" si="9">H52</f>
        <v>7477.4974459646428</v>
      </c>
      <c r="Y52" s="13">
        <f t="shared" si="9"/>
        <v>3742.2679116465865</v>
      </c>
      <c r="Z52" s="13">
        <f>J52</f>
        <v>12677.667700809157</v>
      </c>
      <c r="AA52" s="16"/>
      <c r="AB52" s="16"/>
    </row>
    <row r="53" spans="1:30" x14ac:dyDescent="0.3">
      <c r="A53" s="10" t="s">
        <v>13</v>
      </c>
      <c r="B53" s="13">
        <f t="shared" ref="B53:J63" si="10">B5*(1+B$19+B$21)</f>
        <v>4345.6930906030857</v>
      </c>
      <c r="C53" s="13">
        <f t="shared" si="10"/>
        <v>10791.643538945902</v>
      </c>
      <c r="D53" s="13">
        <f t="shared" si="10"/>
        <v>39525.567375846498</v>
      </c>
      <c r="E53" s="13">
        <f t="shared" si="10"/>
        <v>19013.209821428576</v>
      </c>
      <c r="F53" s="13">
        <f t="shared" si="10"/>
        <v>4471.4456731388964</v>
      </c>
      <c r="G53" s="13">
        <f t="shared" si="10"/>
        <v>18379.744437125744</v>
      </c>
      <c r="H53" s="13">
        <f t="shared" si="10"/>
        <v>7529.8087425057656</v>
      </c>
      <c r="I53" s="13">
        <f t="shared" si="10"/>
        <v>3763.8995180722891</v>
      </c>
      <c r="J53" s="13">
        <f t="shared" si="10"/>
        <v>12873.828577067297</v>
      </c>
      <c r="K53" s="16"/>
      <c r="L53" s="16"/>
      <c r="Q53" s="10" t="s">
        <v>13</v>
      </c>
      <c r="R53" s="13">
        <f t="shared" ref="R53:R63" si="11">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9"/>
        <v>7529.8087425057656</v>
      </c>
      <c r="Y53" s="13">
        <f t="shared" si="9"/>
        <v>3763.8995180722891</v>
      </c>
      <c r="Z53" s="13">
        <f t="shared" si="9"/>
        <v>12873.828577067297</v>
      </c>
      <c r="AA53" s="16"/>
      <c r="AB53" s="16"/>
    </row>
    <row r="54" spans="1:30" x14ac:dyDescent="0.3">
      <c r="A54" s="10" t="s">
        <v>14</v>
      </c>
      <c r="B54" s="13">
        <f t="shared" si="10"/>
        <v>4368.5524950110203</v>
      </c>
      <c r="C54" s="13">
        <f t="shared" si="10"/>
        <v>11635.307853936374</v>
      </c>
      <c r="D54" s="13">
        <f t="shared" si="10"/>
        <v>43680.905282167041</v>
      </c>
      <c r="E54" s="13">
        <f t="shared" si="10"/>
        <v>20494.366071428572</v>
      </c>
      <c r="F54" s="13">
        <f t="shared" si="10"/>
        <v>4910.0735491927408</v>
      </c>
      <c r="G54" s="13">
        <f t="shared" si="10"/>
        <v>21063.206856287423</v>
      </c>
      <c r="H54" s="13">
        <f t="shared" si="10"/>
        <v>8264.1788670253663</v>
      </c>
      <c r="I54" s="13">
        <f t="shared" si="10"/>
        <v>4293.8738755020076</v>
      </c>
      <c r="J54" s="13">
        <f t="shared" si="10"/>
        <v>14641.743895796328</v>
      </c>
      <c r="K54" s="16"/>
      <c r="L54" s="16"/>
      <c r="Q54" s="10" t="s">
        <v>14</v>
      </c>
      <c r="R54" s="13">
        <f t="shared" si="11"/>
        <v>4368.5524950110203</v>
      </c>
      <c r="S54" s="13">
        <f t="shared" si="8"/>
        <v>11635.307853936374</v>
      </c>
      <c r="T54" s="13">
        <f t="shared" si="8"/>
        <v>43680.905282167041</v>
      </c>
      <c r="U54" s="13">
        <f t="shared" si="8"/>
        <v>20494.366071428572</v>
      </c>
      <c r="V54" s="13">
        <f t="shared" si="8"/>
        <v>4910.0735491927408</v>
      </c>
      <c r="W54" s="13">
        <f>G54</f>
        <v>21063.206856287423</v>
      </c>
      <c r="X54" s="13">
        <f t="shared" si="9"/>
        <v>8264.1788670253663</v>
      </c>
      <c r="Y54" s="13">
        <f t="shared" si="9"/>
        <v>4293.8738755020076</v>
      </c>
      <c r="Z54" s="13">
        <f t="shared" si="9"/>
        <v>14641.743895796328</v>
      </c>
      <c r="AA54" s="16"/>
      <c r="AB54" s="16"/>
    </row>
    <row r="55" spans="1:30" x14ac:dyDescent="0.3">
      <c r="A55" s="10" t="s">
        <v>15</v>
      </c>
      <c r="B55" s="13">
        <f t="shared" si="10"/>
        <v>4932.0619369138758</v>
      </c>
      <c r="C55" s="13">
        <f t="shared" si="10"/>
        <v>13841.029858283588</v>
      </c>
      <c r="D55" s="13">
        <f t="shared" si="10"/>
        <v>56393.341189334082</v>
      </c>
      <c r="E55" s="13">
        <f t="shared" si="10"/>
        <v>24827</v>
      </c>
      <c r="F55" s="13">
        <f t="shared" si="10"/>
        <v>6055.3796700000003</v>
      </c>
      <c r="G55" s="13">
        <f t="shared" si="10"/>
        <v>26361.071999999996</v>
      </c>
      <c r="H55" s="13">
        <f t="shared" si="10"/>
        <v>10470.307200000001</v>
      </c>
      <c r="I55" s="13">
        <f t="shared" si="10"/>
        <v>5386.2699999999995</v>
      </c>
      <c r="J55" s="13">
        <f t="shared" si="10"/>
        <v>18753.719999999998</v>
      </c>
      <c r="K55" s="16"/>
      <c r="L55" s="16"/>
      <c r="Q55" s="10" t="s">
        <v>15</v>
      </c>
      <c r="R55" s="13">
        <f t="shared" si="11"/>
        <v>4932.0619369138758</v>
      </c>
      <c r="S55" s="13">
        <f t="shared" si="8"/>
        <v>13841.029858283588</v>
      </c>
      <c r="T55" s="13">
        <f t="shared" si="8"/>
        <v>56393.341189334082</v>
      </c>
      <c r="U55" s="13">
        <f t="shared" si="8"/>
        <v>24827</v>
      </c>
      <c r="V55" s="13">
        <f t="shared" si="8"/>
        <v>6055.3796700000003</v>
      </c>
      <c r="W55" s="13">
        <f t="shared" si="8"/>
        <v>26361.071999999996</v>
      </c>
      <c r="X55" s="13">
        <f t="shared" si="9"/>
        <v>10470.307200000001</v>
      </c>
      <c r="Y55" s="13">
        <f t="shared" si="9"/>
        <v>5386.2699999999995</v>
      </c>
      <c r="Z55" s="13">
        <f t="shared" si="9"/>
        <v>18753.719999999998</v>
      </c>
      <c r="AA55" s="16"/>
      <c r="AB55" s="16"/>
    </row>
    <row r="56" spans="1:30" x14ac:dyDescent="0.3">
      <c r="A56" s="10" t="s">
        <v>16</v>
      </c>
      <c r="B56" s="13">
        <f t="shared" si="10"/>
        <v>5039.3593000000001</v>
      </c>
      <c r="C56" s="13">
        <f t="shared" si="10"/>
        <v>14147.024100000001</v>
      </c>
      <c r="D56" s="13">
        <f t="shared" si="10"/>
        <v>56391.75</v>
      </c>
      <c r="E56" s="13">
        <f t="shared" si="10"/>
        <v>24827</v>
      </c>
      <c r="F56" s="13">
        <f t="shared" si="10"/>
        <v>6055.3796700000003</v>
      </c>
      <c r="G56" s="13">
        <f t="shared" si="10"/>
        <v>26361.071999999996</v>
      </c>
      <c r="H56" s="13">
        <f t="shared" si="10"/>
        <v>10470.307200000001</v>
      </c>
      <c r="I56" s="13">
        <f t="shared" si="10"/>
        <v>5386.2699999999995</v>
      </c>
      <c r="J56" s="13">
        <f t="shared" si="10"/>
        <v>18753.719999999998</v>
      </c>
      <c r="K56" s="16"/>
      <c r="L56" s="16"/>
      <c r="Q56" s="10" t="s">
        <v>16</v>
      </c>
      <c r="R56" s="13">
        <f t="shared" si="11"/>
        <v>5039.3593000000001</v>
      </c>
      <c r="S56" s="13">
        <f t="shared" si="8"/>
        <v>14147.024100000001</v>
      </c>
      <c r="T56" s="13">
        <f t="shared" si="8"/>
        <v>56391.75</v>
      </c>
      <c r="U56" s="13">
        <f t="shared" si="8"/>
        <v>24827</v>
      </c>
      <c r="V56" s="13">
        <f t="shared" si="8"/>
        <v>6055.3796700000003</v>
      </c>
      <c r="W56" s="13">
        <f t="shared" si="8"/>
        <v>26361.071999999996</v>
      </c>
      <c r="X56" s="13">
        <f t="shared" si="9"/>
        <v>10470.307200000001</v>
      </c>
      <c r="Y56" s="13">
        <f t="shared" si="9"/>
        <v>5386.2699999999995</v>
      </c>
      <c r="Z56" s="13">
        <f t="shared" si="9"/>
        <v>18753.719999999998</v>
      </c>
      <c r="AA56" s="16"/>
      <c r="AB56" s="16"/>
    </row>
    <row r="57" spans="1:30" x14ac:dyDescent="0.3">
      <c r="A57" s="10" t="s">
        <v>17</v>
      </c>
      <c r="B57" s="13">
        <f t="shared" si="10"/>
        <v>4739.1678010287078</v>
      </c>
      <c r="C57" s="13">
        <f t="shared" si="10"/>
        <v>12662.019787154044</v>
      </c>
      <c r="D57" s="13">
        <f t="shared" si="10"/>
        <v>48256.105014108347</v>
      </c>
      <c r="E57" s="13">
        <f t="shared" si="10"/>
        <v>22751.366071428576</v>
      </c>
      <c r="F57" s="13">
        <f t="shared" si="10"/>
        <v>5385.2537482510716</v>
      </c>
      <c r="G57" s="13">
        <f t="shared" si="10"/>
        <v>22750.236538922156</v>
      </c>
      <c r="H57" s="13">
        <f t="shared" si="10"/>
        <v>9156.488867640277</v>
      </c>
      <c r="I57" s="13">
        <f t="shared" si="10"/>
        <v>4704.8743975903617</v>
      </c>
      <c r="J57" s="13">
        <f t="shared" si="10"/>
        <v>16167.850838760607</v>
      </c>
      <c r="K57" s="16"/>
      <c r="L57" s="16"/>
      <c r="Q57" s="10" t="s">
        <v>17</v>
      </c>
      <c r="R57" s="13">
        <f t="shared" si="11"/>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9"/>
        <v>9156.488867640277</v>
      </c>
      <c r="Y57" s="13">
        <f t="shared" si="9"/>
        <v>4704.8743975903617</v>
      </c>
      <c r="Z57" s="13">
        <f t="shared" si="9"/>
        <v>16167.850838760607</v>
      </c>
      <c r="AA57" s="16"/>
      <c r="AB57" s="16"/>
    </row>
    <row r="58" spans="1:30" x14ac:dyDescent="0.3">
      <c r="A58" s="10" t="s">
        <v>18</v>
      </c>
      <c r="B58" s="13">
        <f t="shared" si="10"/>
        <v>5248.0380014425964</v>
      </c>
      <c r="C58" s="13">
        <f t="shared" si="10"/>
        <v>11596.809482326638</v>
      </c>
      <c r="D58" s="13">
        <f t="shared" si="10"/>
        <v>40084.499149266368</v>
      </c>
      <c r="E58" s="13">
        <f t="shared" si="10"/>
        <v>19819.281250000004</v>
      </c>
      <c r="F58" s="13">
        <f t="shared" si="10"/>
        <v>4550.6423729819517</v>
      </c>
      <c r="G58" s="13">
        <f t="shared" si="10"/>
        <v>18823.699616766466</v>
      </c>
      <c r="H58" s="13">
        <f t="shared" si="10"/>
        <v>7840.6585623366645</v>
      </c>
      <c r="I58" s="13">
        <f t="shared" si="10"/>
        <v>3882.8733534136545</v>
      </c>
      <c r="J58" s="13">
        <f t="shared" si="10"/>
        <v>13778.142553779357</v>
      </c>
      <c r="K58" s="16"/>
      <c r="L58" s="16"/>
      <c r="Q58" s="10" t="s">
        <v>18</v>
      </c>
      <c r="R58" s="13">
        <f t="shared" si="11"/>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9"/>
        <v>7840.6585623366645</v>
      </c>
      <c r="Y58" s="13">
        <f t="shared" si="9"/>
        <v>3882.8733534136545</v>
      </c>
      <c r="Z58" s="13">
        <f t="shared" si="9"/>
        <v>13778.142553779357</v>
      </c>
      <c r="AA58" s="16"/>
      <c r="AB58" s="16"/>
    </row>
    <row r="59" spans="1:30" x14ac:dyDescent="0.3">
      <c r="A59" s="10" t="s">
        <v>19</v>
      </c>
      <c r="B59" s="13">
        <f t="shared" si="10"/>
        <v>5463.397653496294</v>
      </c>
      <c r="C59" s="13">
        <f t="shared" si="10"/>
        <v>12934.352907396278</v>
      </c>
      <c r="D59" s="13">
        <f t="shared" si="10"/>
        <v>42607.913274548526</v>
      </c>
      <c r="E59" s="13">
        <f t="shared" si="10"/>
        <v>19597.611607142859</v>
      </c>
      <c r="F59" s="13">
        <f t="shared" si="10"/>
        <v>5019.7305182062009</v>
      </c>
      <c r="G59" s="13">
        <f t="shared" si="10"/>
        <v>19573.490586826345</v>
      </c>
      <c r="H59" s="13">
        <f t="shared" si="10"/>
        <v>8391.9391489623376</v>
      </c>
      <c r="I59" s="13">
        <f t="shared" si="10"/>
        <v>4001.8471887550199</v>
      </c>
      <c r="J59" s="13">
        <f t="shared" si="10"/>
        <v>14056.962415630551</v>
      </c>
      <c r="K59" s="16"/>
      <c r="L59" s="16"/>
      <c r="Q59" s="10" t="s">
        <v>19</v>
      </c>
      <c r="R59" s="13">
        <f t="shared" si="11"/>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9"/>
        <v>8391.9391489623376</v>
      </c>
      <c r="Y59" s="13">
        <f t="shared" si="9"/>
        <v>4001.8471887550199</v>
      </c>
      <c r="Z59" s="13">
        <f t="shared" si="9"/>
        <v>14056.962415630551</v>
      </c>
      <c r="AA59" s="16"/>
      <c r="AB59" s="16"/>
    </row>
    <row r="60" spans="1:30" x14ac:dyDescent="0.3">
      <c r="A60" s="10" t="s">
        <v>20</v>
      </c>
      <c r="B60" s="13">
        <f t="shared" si="10"/>
        <v>5884.491945221399</v>
      </c>
      <c r="C60" s="13">
        <f t="shared" si="10"/>
        <v>14424.78986543029</v>
      </c>
      <c r="D60" s="13">
        <f t="shared" si="10"/>
        <v>47221.513709085775</v>
      </c>
      <c r="E60" s="13">
        <f t="shared" si="10"/>
        <v>22066.205357142859</v>
      </c>
      <c r="F60" s="13">
        <f t="shared" si="10"/>
        <v>5695.9484937892112</v>
      </c>
      <c r="G60" s="13">
        <f t="shared" si="10"/>
        <v>23519.758850299397</v>
      </c>
      <c r="H60" s="13">
        <f t="shared" si="10"/>
        <v>10129.27778601076</v>
      </c>
      <c r="I60" s="13">
        <f t="shared" si="10"/>
        <v>4964.4536746987951</v>
      </c>
      <c r="J60" s="13">
        <f t="shared" si="10"/>
        <v>17978.946224590487</v>
      </c>
      <c r="K60" s="16"/>
      <c r="L60" s="16"/>
      <c r="Q60" s="10" t="s">
        <v>20</v>
      </c>
      <c r="R60" s="13">
        <f t="shared" si="11"/>
        <v>5884.491945221399</v>
      </c>
      <c r="S60" s="13">
        <f t="shared" si="8"/>
        <v>14424.78986543029</v>
      </c>
      <c r="T60" s="13">
        <f t="shared" si="8"/>
        <v>47221.513709085775</v>
      </c>
      <c r="U60" s="13">
        <f t="shared" si="8"/>
        <v>22066.205357142859</v>
      </c>
      <c r="V60" s="13">
        <f t="shared" si="8"/>
        <v>5695.9484937892112</v>
      </c>
      <c r="W60" s="13">
        <f t="shared" si="8"/>
        <v>23519.758850299397</v>
      </c>
      <c r="X60" s="13">
        <f t="shared" si="9"/>
        <v>10129.27778601076</v>
      </c>
      <c r="Y60" s="13">
        <f t="shared" si="9"/>
        <v>4964.4536746987951</v>
      </c>
      <c r="Z60" s="13">
        <f t="shared" si="9"/>
        <v>17978.946224590487</v>
      </c>
      <c r="AA60" s="16"/>
      <c r="AB60" s="16"/>
    </row>
    <row r="61" spans="1:30" x14ac:dyDescent="0.3">
      <c r="A61" s="10" t="s">
        <v>21</v>
      </c>
      <c r="B61" s="13">
        <f t="shared" si="10"/>
        <v>6004.8046000000004</v>
      </c>
      <c r="C61" s="13">
        <f t="shared" si="10"/>
        <v>15005.565300000002</v>
      </c>
      <c r="D61" s="13">
        <f t="shared" si="10"/>
        <v>50625.810249717826</v>
      </c>
      <c r="E61" s="13">
        <f t="shared" si="10"/>
        <v>23144.325892857145</v>
      </c>
      <c r="F61" s="13">
        <f t="shared" si="10"/>
        <v>5994.4591316591886</v>
      </c>
      <c r="G61" s="13">
        <f t="shared" si="10"/>
        <v>24259.684149700599</v>
      </c>
      <c r="H61" s="13">
        <f t="shared" si="10"/>
        <v>10371.720525749424</v>
      </c>
      <c r="I61" s="13">
        <f t="shared" si="10"/>
        <v>4964.4536746987951</v>
      </c>
      <c r="J61" s="13">
        <f t="shared" si="10"/>
        <v>18214.586019340833</v>
      </c>
      <c r="K61" s="16"/>
      <c r="L61" s="16"/>
      <c r="Q61" s="10" t="s">
        <v>21</v>
      </c>
      <c r="R61" s="13">
        <f t="shared" si="11"/>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9"/>
        <v>10371.720525749424</v>
      </c>
      <c r="Y61" s="13">
        <f t="shared" si="9"/>
        <v>4964.4536746987951</v>
      </c>
      <c r="Z61" s="13">
        <f t="shared" si="9"/>
        <v>18214.586019340833</v>
      </c>
      <c r="AA61" s="16"/>
      <c r="AB61" s="16"/>
    </row>
    <row r="62" spans="1:30" x14ac:dyDescent="0.3">
      <c r="A62" s="10" t="s">
        <v>22</v>
      </c>
      <c r="B62" s="13">
        <f t="shared" si="10"/>
        <v>5921.7888682027651</v>
      </c>
      <c r="C62" s="13">
        <f t="shared" si="10"/>
        <v>14841.672232289988</v>
      </c>
      <c r="D62" s="13">
        <f t="shared" si="10"/>
        <v>50625.49201185102</v>
      </c>
      <c r="E62" s="13">
        <f t="shared" si="10"/>
        <v>23144.325892857145</v>
      </c>
      <c r="F62" s="13">
        <f t="shared" si="10"/>
        <v>5994.4591316591886</v>
      </c>
      <c r="G62" s="13">
        <f t="shared" si="10"/>
        <v>24259.684149700599</v>
      </c>
      <c r="H62" s="13">
        <f t="shared" si="10"/>
        <v>10371.720525749424</v>
      </c>
      <c r="I62" s="13">
        <f t="shared" si="10"/>
        <v>4964.4536746987951</v>
      </c>
      <c r="J62" s="13">
        <f t="shared" si="10"/>
        <v>18214.586019340833</v>
      </c>
      <c r="K62" s="16"/>
      <c r="L62" s="16"/>
      <c r="Q62" s="10" t="s">
        <v>22</v>
      </c>
      <c r="R62" s="13">
        <f t="shared" si="11"/>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9"/>
        <v>10371.720525749424</v>
      </c>
      <c r="Y62" s="13">
        <f t="shared" si="9"/>
        <v>4964.4536746987951</v>
      </c>
      <c r="Z62" s="13">
        <f t="shared" si="9"/>
        <v>18214.586019340833</v>
      </c>
      <c r="AA62" s="16"/>
      <c r="AB62" s="16"/>
    </row>
    <row r="63" spans="1:30" x14ac:dyDescent="0.3">
      <c r="A63" s="10" t="s">
        <v>23</v>
      </c>
      <c r="B63" s="13">
        <f t="shared" si="10"/>
        <v>5464.6007800440793</v>
      </c>
      <c r="C63" s="13">
        <f t="shared" si="10"/>
        <v>13789.016757132385</v>
      </c>
      <c r="D63" s="13">
        <f t="shared" si="10"/>
        <v>45960.867439334084</v>
      </c>
      <c r="E63" s="13">
        <f t="shared" si="10"/>
        <v>21139.223214285714</v>
      </c>
      <c r="F63" s="13">
        <f t="shared" si="10"/>
        <v>5549.7392017712627</v>
      </c>
      <c r="G63" s="13">
        <f t="shared" si="10"/>
        <v>21615.684413173651</v>
      </c>
      <c r="H63" s="13">
        <f t="shared" si="10"/>
        <v>9155.4828811683328</v>
      </c>
      <c r="I63" s="13">
        <f t="shared" si="10"/>
        <v>4434.4793172690761</v>
      </c>
      <c r="J63" s="13">
        <f t="shared" si="10"/>
        <v>15489.306927175843</v>
      </c>
      <c r="K63" s="16"/>
      <c r="L63" s="16"/>
      <c r="Q63" s="10" t="s">
        <v>23</v>
      </c>
      <c r="R63" s="13">
        <f t="shared" si="11"/>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9"/>
        <v>9155.4828811683328</v>
      </c>
      <c r="Y63" s="13">
        <f t="shared" si="9"/>
        <v>4434.4793172690761</v>
      </c>
      <c r="Z63" s="13">
        <f t="shared" si="9"/>
        <v>15489.306927175843</v>
      </c>
      <c r="AA63" s="16"/>
      <c r="AB63" s="16"/>
    </row>
    <row r="64" spans="1:30" x14ac:dyDescent="0.3">
      <c r="L64" s="16"/>
      <c r="AB64" s="16"/>
    </row>
    <row r="65" spans="1:31" x14ac:dyDescent="0.3">
      <c r="A65" s="1" t="s">
        <v>56</v>
      </c>
      <c r="K65" s="28" t="s">
        <v>38</v>
      </c>
      <c r="Q65" s="1" t="s">
        <v>56</v>
      </c>
      <c r="AA65" s="28" t="s">
        <v>38</v>
      </c>
    </row>
    <row r="66" spans="1:31" x14ac:dyDescent="0.3">
      <c r="A66" s="10" t="s">
        <v>12</v>
      </c>
      <c r="B66" s="13">
        <f>B52-B38</f>
        <v>4802.8811787617715</v>
      </c>
      <c r="C66" s="13">
        <f t="shared" ref="C66:J67" si="12">C52-C38</f>
        <v>11581.410133682746</v>
      </c>
      <c r="D66" s="13">
        <f t="shared" si="12"/>
        <v>40837.662100733636</v>
      </c>
      <c r="E66" s="13">
        <f t="shared" si="12"/>
        <v>18821.767857142859</v>
      </c>
      <c r="F66" s="13">
        <f t="shared" si="12"/>
        <v>4702.9437188339807</v>
      </c>
      <c r="G66" s="13">
        <f t="shared" si="12"/>
        <v>17856.863892215566</v>
      </c>
      <c r="H66" s="13">
        <f t="shared" si="12"/>
        <v>7477.4974459646428</v>
      </c>
      <c r="I66" s="13">
        <f t="shared" si="12"/>
        <v>3742.2679116465865</v>
      </c>
      <c r="J66" s="30">
        <f t="shared" si="12"/>
        <v>12677.667700809157</v>
      </c>
      <c r="K66" s="29">
        <f>SUM($B66:$J66)</f>
        <v>122500.96193979096</v>
      </c>
      <c r="L66" s="16"/>
      <c r="Q66" s="10" t="s">
        <v>12</v>
      </c>
      <c r="R66" s="13">
        <f>R52-R38</f>
        <v>4802.8811787617715</v>
      </c>
      <c r="S66" s="13">
        <f t="shared" ref="S66:Z67" si="13">S52-S38</f>
        <v>11581.410133682746</v>
      </c>
      <c r="T66" s="13">
        <f t="shared" si="13"/>
        <v>40837.662100733636</v>
      </c>
      <c r="U66" s="13">
        <f t="shared" si="13"/>
        <v>18821.767857142859</v>
      </c>
      <c r="V66" s="13">
        <f t="shared" si="13"/>
        <v>4702.9437188339807</v>
      </c>
      <c r="W66" s="13">
        <f t="shared" si="13"/>
        <v>17856.863892215566</v>
      </c>
      <c r="X66" s="13">
        <f t="shared" si="13"/>
        <v>7477.4974459646428</v>
      </c>
      <c r="Y66" s="13">
        <f t="shared" si="13"/>
        <v>3742.2679116465865</v>
      </c>
      <c r="Z66" s="30">
        <f t="shared" si="13"/>
        <v>12677.667700809157</v>
      </c>
      <c r="AA66" s="29">
        <f>SUM($R66:$Z66)</f>
        <v>122500.96193979096</v>
      </c>
      <c r="AB66" s="16"/>
    </row>
    <row r="67" spans="1:31" x14ac:dyDescent="0.3">
      <c r="A67" s="10" t="s">
        <v>13</v>
      </c>
      <c r="B67" s="13">
        <f>B53-B39</f>
        <v>4345.6930906030857</v>
      </c>
      <c r="C67" s="13">
        <f t="shared" si="12"/>
        <v>10791.643538945902</v>
      </c>
      <c r="D67" s="13">
        <f t="shared" si="12"/>
        <v>39525.567375846498</v>
      </c>
      <c r="E67" s="13">
        <f t="shared" si="12"/>
        <v>19013.209821428576</v>
      </c>
      <c r="F67" s="13">
        <f t="shared" si="12"/>
        <v>4471.4456731388964</v>
      </c>
      <c r="G67" s="13">
        <f t="shared" si="12"/>
        <v>18379.744437125744</v>
      </c>
      <c r="H67" s="13">
        <f t="shared" si="12"/>
        <v>7529.8087425057656</v>
      </c>
      <c r="I67" s="13">
        <f t="shared" si="12"/>
        <v>3763.8995180722891</v>
      </c>
      <c r="J67" s="30">
        <f t="shared" si="12"/>
        <v>12873.828577067297</v>
      </c>
      <c r="K67" s="29">
        <f t="shared" ref="K67:K77" si="14">SUM($B67:$J67)</f>
        <v>120694.84077473404</v>
      </c>
      <c r="L67" s="16"/>
      <c r="Q67" s="10" t="s">
        <v>13</v>
      </c>
      <c r="R67" s="13">
        <f>R53-R39</f>
        <v>4345.6930906030857</v>
      </c>
      <c r="S67" s="13">
        <f t="shared" si="13"/>
        <v>10791.643538945902</v>
      </c>
      <c r="T67" s="13">
        <f t="shared" si="13"/>
        <v>39525.567375846498</v>
      </c>
      <c r="U67" s="13">
        <f t="shared" si="13"/>
        <v>19013.209821428576</v>
      </c>
      <c r="V67" s="13">
        <f t="shared" si="13"/>
        <v>4471.4456731388964</v>
      </c>
      <c r="W67" s="13">
        <f t="shared" si="13"/>
        <v>18379.744437125744</v>
      </c>
      <c r="X67" s="13">
        <f t="shared" si="13"/>
        <v>7529.8087425057656</v>
      </c>
      <c r="Y67" s="13">
        <f t="shared" si="13"/>
        <v>3763.8995180722891</v>
      </c>
      <c r="Z67" s="30">
        <f t="shared" si="13"/>
        <v>12873.828577067297</v>
      </c>
      <c r="AA67" s="29">
        <f t="shared" ref="AA67:AA76" si="15">SUM($R67:$Z67)</f>
        <v>120694.84077473404</v>
      </c>
      <c r="AB67" s="16"/>
    </row>
    <row r="68" spans="1:31" x14ac:dyDescent="0.3">
      <c r="A68" s="10" t="s">
        <v>14</v>
      </c>
      <c r="B68" s="13">
        <f t="shared" ref="B68:J77" si="16">B54-B40</f>
        <v>4368.5524950110203</v>
      </c>
      <c r="C68" s="13">
        <f t="shared" si="16"/>
        <v>11635.307853936374</v>
      </c>
      <c r="D68" s="13">
        <f t="shared" si="16"/>
        <v>43680.905282167041</v>
      </c>
      <c r="E68" s="13">
        <f t="shared" si="16"/>
        <v>20494.366071428572</v>
      </c>
      <c r="F68" s="13">
        <f t="shared" si="16"/>
        <v>4910.0735491927408</v>
      </c>
      <c r="G68" s="13">
        <f t="shared" si="16"/>
        <v>21063.206856287423</v>
      </c>
      <c r="H68" s="13">
        <f t="shared" si="16"/>
        <v>8264.1788670253663</v>
      </c>
      <c r="I68" s="13">
        <f t="shared" si="16"/>
        <v>4293.8738755020076</v>
      </c>
      <c r="J68" s="30">
        <f t="shared" si="16"/>
        <v>14641.743895796328</v>
      </c>
      <c r="K68" s="29">
        <f t="shared" si="14"/>
        <v>133352.20874634688</v>
      </c>
      <c r="L68" s="16"/>
      <c r="Q68" s="10" t="s">
        <v>14</v>
      </c>
      <c r="R68" s="13">
        <f t="shared" ref="R68:Z77" si="17">R54-R40</f>
        <v>4368.5524950110203</v>
      </c>
      <c r="S68" s="13">
        <f t="shared" si="17"/>
        <v>11635.307853936374</v>
      </c>
      <c r="T68" s="13">
        <f t="shared" si="17"/>
        <v>43680.905282167041</v>
      </c>
      <c r="U68" s="13">
        <f t="shared" si="17"/>
        <v>20494.366071428572</v>
      </c>
      <c r="V68" s="13">
        <f>V54-V40</f>
        <v>4910.0735491927408</v>
      </c>
      <c r="W68" s="13">
        <f>W54-W40</f>
        <v>21063.206856287423</v>
      </c>
      <c r="X68" s="13">
        <f>X54-X40</f>
        <v>8264.1788670253663</v>
      </c>
      <c r="Y68" s="13">
        <f t="shared" si="17"/>
        <v>4293.8738755020076</v>
      </c>
      <c r="Z68" s="30">
        <f t="shared" si="17"/>
        <v>14641.743895796328</v>
      </c>
      <c r="AA68" s="29">
        <f t="shared" si="15"/>
        <v>133352.20874634688</v>
      </c>
      <c r="AB68" s="16"/>
    </row>
    <row r="69" spans="1:31" x14ac:dyDescent="0.3">
      <c r="A69" s="10" t="s">
        <v>15</v>
      </c>
      <c r="B69" s="13">
        <f t="shared" si="16"/>
        <v>4932.0619369138758</v>
      </c>
      <c r="C69" s="13">
        <f t="shared" si="16"/>
        <v>13841.029858283588</v>
      </c>
      <c r="D69" s="13">
        <f t="shared" si="16"/>
        <v>56393.341189334082</v>
      </c>
      <c r="E69" s="13">
        <f t="shared" si="16"/>
        <v>24827</v>
      </c>
      <c r="F69" s="13">
        <f t="shared" si="16"/>
        <v>6055.3796700000003</v>
      </c>
      <c r="G69" s="13">
        <f t="shared" si="16"/>
        <v>26361.071999999996</v>
      </c>
      <c r="H69" s="13">
        <f t="shared" si="16"/>
        <v>10470.307200000001</v>
      </c>
      <c r="I69" s="13">
        <f t="shared" si="16"/>
        <v>5386.2699999999995</v>
      </c>
      <c r="J69" s="30">
        <f>J55-J41</f>
        <v>18753.719999999998</v>
      </c>
      <c r="K69" s="29">
        <f t="shared" si="14"/>
        <v>167020.18185453152</v>
      </c>
      <c r="L69" s="16"/>
      <c r="Q69" s="10" t="s">
        <v>15</v>
      </c>
      <c r="R69" s="13">
        <f t="shared" si="17"/>
        <v>4932.0619369138758</v>
      </c>
      <c r="S69" s="13">
        <f t="shared" si="17"/>
        <v>13841.029858283588</v>
      </c>
      <c r="T69" s="13">
        <f t="shared" si="17"/>
        <v>56393.341189334082</v>
      </c>
      <c r="U69" s="13">
        <f t="shared" si="17"/>
        <v>24827</v>
      </c>
      <c r="V69" s="13">
        <f t="shared" si="17"/>
        <v>6055.3796700000003</v>
      </c>
      <c r="W69" s="13">
        <f t="shared" si="17"/>
        <v>26361.071999999996</v>
      </c>
      <c r="X69" s="13">
        <f t="shared" si="17"/>
        <v>10470.307200000001</v>
      </c>
      <c r="Y69" s="13">
        <f t="shared" si="17"/>
        <v>5386.2699999999995</v>
      </c>
      <c r="Z69" s="30">
        <f t="shared" si="17"/>
        <v>18753.719999999998</v>
      </c>
      <c r="AA69" s="29">
        <f t="shared" si="15"/>
        <v>167020.18185453152</v>
      </c>
      <c r="AB69" s="16"/>
    </row>
    <row r="70" spans="1:31" x14ac:dyDescent="0.3">
      <c r="A70" s="10" t="s">
        <v>16</v>
      </c>
      <c r="B70" s="13">
        <f t="shared" si="16"/>
        <v>5039.3593000000001</v>
      </c>
      <c r="C70" s="13">
        <f t="shared" si="16"/>
        <v>14147.024100000001</v>
      </c>
      <c r="D70" s="13">
        <f t="shared" si="16"/>
        <v>56391.75</v>
      </c>
      <c r="E70" s="13">
        <f t="shared" si="16"/>
        <v>24827</v>
      </c>
      <c r="F70" s="13">
        <f t="shared" si="16"/>
        <v>6055.3796700000003</v>
      </c>
      <c r="G70" s="13">
        <f t="shared" si="16"/>
        <v>26361.071999999996</v>
      </c>
      <c r="H70" s="13">
        <f t="shared" si="16"/>
        <v>10470.307200000001</v>
      </c>
      <c r="I70" s="13">
        <f t="shared" si="16"/>
        <v>5386.2699999999995</v>
      </c>
      <c r="J70" s="30">
        <f t="shared" si="16"/>
        <v>18753.719999999998</v>
      </c>
      <c r="K70" s="29">
        <f t="shared" si="14"/>
        <v>167431.88226999997</v>
      </c>
      <c r="L70" s="16"/>
      <c r="Q70" s="10" t="s">
        <v>16</v>
      </c>
      <c r="R70" s="13">
        <f t="shared" si="17"/>
        <v>5039.3593000000001</v>
      </c>
      <c r="S70" s="13">
        <f t="shared" si="17"/>
        <v>14147.024100000001</v>
      </c>
      <c r="T70" s="13">
        <f t="shared" si="17"/>
        <v>56391.75</v>
      </c>
      <c r="U70" s="13">
        <f t="shared" si="17"/>
        <v>24827</v>
      </c>
      <c r="V70" s="13">
        <f t="shared" si="17"/>
        <v>6055.3796700000003</v>
      </c>
      <c r="W70" s="13">
        <f>W56-W42</f>
        <v>26361.071999999996</v>
      </c>
      <c r="X70" s="13">
        <f t="shared" si="17"/>
        <v>10470.307200000001</v>
      </c>
      <c r="Y70" s="13">
        <f t="shared" si="17"/>
        <v>5386.2699999999995</v>
      </c>
      <c r="Z70" s="30">
        <f t="shared" si="17"/>
        <v>18753.719999999998</v>
      </c>
      <c r="AA70" s="29">
        <f t="shared" si="15"/>
        <v>167431.88226999997</v>
      </c>
      <c r="AB70" s="16"/>
    </row>
    <row r="71" spans="1:31" x14ac:dyDescent="0.3">
      <c r="A71" s="10" t="s">
        <v>17</v>
      </c>
      <c r="B71" s="13">
        <f t="shared" si="16"/>
        <v>4739.1678010287078</v>
      </c>
      <c r="C71" s="13">
        <f t="shared" si="16"/>
        <v>12662.019787154044</v>
      </c>
      <c r="D71" s="13">
        <f t="shared" si="16"/>
        <v>48256.105014108347</v>
      </c>
      <c r="E71" s="13">
        <f t="shared" si="16"/>
        <v>22751.366071428576</v>
      </c>
      <c r="F71" s="13">
        <f t="shared" si="16"/>
        <v>5385.2537482510716</v>
      </c>
      <c r="G71" s="13">
        <f t="shared" si="16"/>
        <v>22750.236538922156</v>
      </c>
      <c r="H71" s="13">
        <f t="shared" si="16"/>
        <v>9156.488867640277</v>
      </c>
      <c r="I71" s="13">
        <f t="shared" si="16"/>
        <v>4704.8743975903617</v>
      </c>
      <c r="J71" s="30">
        <f t="shared" si="16"/>
        <v>16167.850838760607</v>
      </c>
      <c r="K71" s="29">
        <f t="shared" si="14"/>
        <v>146573.36306488415</v>
      </c>
      <c r="L71" s="16"/>
      <c r="Q71" s="10" t="s">
        <v>17</v>
      </c>
      <c r="R71" s="13">
        <f t="shared" si="17"/>
        <v>4739.1678010287078</v>
      </c>
      <c r="S71" s="13">
        <f t="shared" si="17"/>
        <v>12662.019787154044</v>
      </c>
      <c r="T71" s="13">
        <f t="shared" si="17"/>
        <v>48256.105014108347</v>
      </c>
      <c r="U71" s="13">
        <f t="shared" si="17"/>
        <v>22751.366071428576</v>
      </c>
      <c r="V71" s="13">
        <f t="shared" si="17"/>
        <v>5385.2537482510716</v>
      </c>
      <c r="W71" s="13">
        <f t="shared" si="17"/>
        <v>22750.236538922156</v>
      </c>
      <c r="X71" s="13">
        <f t="shared" si="17"/>
        <v>9156.488867640277</v>
      </c>
      <c r="Y71" s="13">
        <f t="shared" si="17"/>
        <v>4704.8743975903617</v>
      </c>
      <c r="Z71" s="30">
        <f t="shared" si="17"/>
        <v>16167.850838760607</v>
      </c>
      <c r="AA71" s="29">
        <f t="shared" si="15"/>
        <v>146573.36306488415</v>
      </c>
      <c r="AB71" s="16"/>
    </row>
    <row r="72" spans="1:31" x14ac:dyDescent="0.3">
      <c r="A72" s="10" t="s">
        <v>18</v>
      </c>
      <c r="B72" s="13">
        <f t="shared" si="16"/>
        <v>5248.0380014425964</v>
      </c>
      <c r="C72" s="13">
        <f t="shared" si="16"/>
        <v>11596.809482326638</v>
      </c>
      <c r="D72" s="13">
        <f t="shared" si="16"/>
        <v>40084.499149266368</v>
      </c>
      <c r="E72" s="13">
        <f t="shared" si="16"/>
        <v>19819.281250000004</v>
      </c>
      <c r="F72" s="13">
        <f t="shared" si="16"/>
        <v>4550.6423729819517</v>
      </c>
      <c r="G72" s="13">
        <f t="shared" si="16"/>
        <v>18823.699616766466</v>
      </c>
      <c r="H72" s="13">
        <f t="shared" si="16"/>
        <v>7840.6585623366645</v>
      </c>
      <c r="I72" s="13">
        <f t="shared" si="16"/>
        <v>3882.8733534136545</v>
      </c>
      <c r="J72" s="30">
        <f t="shared" si="16"/>
        <v>13778.142553779357</v>
      </c>
      <c r="K72" s="29">
        <f t="shared" si="14"/>
        <v>125624.6443423137</v>
      </c>
      <c r="L72" s="16"/>
      <c r="Q72" s="10" t="s">
        <v>18</v>
      </c>
      <c r="R72" s="13">
        <f t="shared" si="17"/>
        <v>5248.0380014425964</v>
      </c>
      <c r="S72" s="13">
        <f t="shared" si="17"/>
        <v>11596.809482326638</v>
      </c>
      <c r="T72" s="13">
        <f t="shared" si="17"/>
        <v>40084.499149266368</v>
      </c>
      <c r="U72" s="13">
        <f t="shared" si="17"/>
        <v>19819.281250000004</v>
      </c>
      <c r="V72" s="13">
        <f t="shared" si="17"/>
        <v>4550.6423729819517</v>
      </c>
      <c r="W72" s="13">
        <f t="shared" si="17"/>
        <v>18823.699616766466</v>
      </c>
      <c r="X72" s="13">
        <f t="shared" si="17"/>
        <v>7840.6585623366645</v>
      </c>
      <c r="Y72" s="13">
        <f t="shared" si="17"/>
        <v>3882.8733534136545</v>
      </c>
      <c r="Z72" s="30">
        <f t="shared" si="17"/>
        <v>13778.142553779357</v>
      </c>
      <c r="AA72" s="29">
        <f t="shared" si="15"/>
        <v>125624.6443423137</v>
      </c>
      <c r="AB72" s="16"/>
    </row>
    <row r="73" spans="1:31" x14ac:dyDescent="0.3">
      <c r="A73" s="10" t="s">
        <v>19</v>
      </c>
      <c r="B73" s="13">
        <f t="shared" si="16"/>
        <v>5463.397653496294</v>
      </c>
      <c r="C73" s="13">
        <f t="shared" si="16"/>
        <v>12934.352907396278</v>
      </c>
      <c r="D73" s="13">
        <f t="shared" si="16"/>
        <v>42607.913274548526</v>
      </c>
      <c r="E73" s="13">
        <f t="shared" si="16"/>
        <v>19597.611607142859</v>
      </c>
      <c r="F73" s="13">
        <f t="shared" si="16"/>
        <v>5019.7305182062009</v>
      </c>
      <c r="G73" s="13">
        <f t="shared" si="16"/>
        <v>19573.490586826345</v>
      </c>
      <c r="H73" s="13">
        <f t="shared" si="16"/>
        <v>8391.9391489623376</v>
      </c>
      <c r="I73" s="13">
        <f t="shared" si="16"/>
        <v>4001.8471887550199</v>
      </c>
      <c r="J73" s="30">
        <f t="shared" si="16"/>
        <v>14056.962415630551</v>
      </c>
      <c r="K73" s="29">
        <f t="shared" si="14"/>
        <v>131647.24530096439</v>
      </c>
      <c r="L73" s="16"/>
      <c r="Q73" s="10" t="s">
        <v>19</v>
      </c>
      <c r="R73" s="13">
        <f t="shared" si="17"/>
        <v>5463.397653496294</v>
      </c>
      <c r="S73" s="13">
        <f t="shared" si="17"/>
        <v>12934.352907396278</v>
      </c>
      <c r="T73" s="13">
        <f t="shared" si="17"/>
        <v>42607.913274548526</v>
      </c>
      <c r="U73" s="13">
        <f t="shared" si="17"/>
        <v>19597.611607142859</v>
      </c>
      <c r="V73" s="13">
        <f t="shared" si="17"/>
        <v>5019.7305182062009</v>
      </c>
      <c r="W73" s="13">
        <f t="shared" si="17"/>
        <v>19573.490586826345</v>
      </c>
      <c r="X73" s="13">
        <f t="shared" si="17"/>
        <v>8391.9391489623376</v>
      </c>
      <c r="Y73" s="13">
        <f t="shared" si="17"/>
        <v>4001.8471887550199</v>
      </c>
      <c r="Z73" s="30">
        <f t="shared" si="17"/>
        <v>14056.962415630551</v>
      </c>
      <c r="AA73" s="29">
        <f t="shared" si="15"/>
        <v>131647.24530096439</v>
      </c>
      <c r="AB73" s="16"/>
    </row>
    <row r="74" spans="1:31" x14ac:dyDescent="0.3">
      <c r="A74" s="10" t="s">
        <v>20</v>
      </c>
      <c r="B74" s="13">
        <f t="shared" si="16"/>
        <v>5884.491945221399</v>
      </c>
      <c r="C74" s="13">
        <f t="shared" si="16"/>
        <v>14424.78986543029</v>
      </c>
      <c r="D74" s="13">
        <f t="shared" si="16"/>
        <v>47221.513709085775</v>
      </c>
      <c r="E74" s="13">
        <f t="shared" si="16"/>
        <v>22066.205357142859</v>
      </c>
      <c r="F74" s="13">
        <f t="shared" si="16"/>
        <v>5695.9484937892112</v>
      </c>
      <c r="G74" s="13">
        <f t="shared" si="16"/>
        <v>23519.758850299397</v>
      </c>
      <c r="H74" s="13">
        <f t="shared" si="16"/>
        <v>10129.27778601076</v>
      </c>
      <c r="I74" s="13">
        <f t="shared" si="16"/>
        <v>4964.4536746987951</v>
      </c>
      <c r="J74" s="30">
        <f t="shared" si="16"/>
        <v>17978.946224590487</v>
      </c>
      <c r="K74" s="29">
        <f t="shared" si="14"/>
        <v>151885.38590626896</v>
      </c>
      <c r="L74" s="16"/>
      <c r="Q74" s="10" t="s">
        <v>20</v>
      </c>
      <c r="R74" s="13">
        <f t="shared" si="17"/>
        <v>5884.491945221399</v>
      </c>
      <c r="S74" s="13">
        <f t="shared" si="17"/>
        <v>14424.78986543029</v>
      </c>
      <c r="T74" s="13">
        <f t="shared" si="17"/>
        <v>47221.513709085775</v>
      </c>
      <c r="U74" s="13">
        <f t="shared" si="17"/>
        <v>22066.205357142859</v>
      </c>
      <c r="V74" s="13">
        <f t="shared" si="17"/>
        <v>5695.9484937892112</v>
      </c>
      <c r="W74" s="13">
        <f t="shared" si="17"/>
        <v>23519.758850299397</v>
      </c>
      <c r="X74" s="13">
        <f t="shared" si="17"/>
        <v>10129.27778601076</v>
      </c>
      <c r="Y74" s="13">
        <f t="shared" si="17"/>
        <v>4964.4536746987951</v>
      </c>
      <c r="Z74" s="30">
        <f t="shared" si="17"/>
        <v>17978.946224590487</v>
      </c>
      <c r="AA74" s="29">
        <f t="shared" si="15"/>
        <v>151885.38590626896</v>
      </c>
      <c r="AB74" s="16"/>
    </row>
    <row r="75" spans="1:31" x14ac:dyDescent="0.3">
      <c r="A75" s="10" t="s">
        <v>21</v>
      </c>
      <c r="B75" s="13">
        <f t="shared" si="16"/>
        <v>6004.8046000000004</v>
      </c>
      <c r="C75" s="13">
        <f t="shared" si="16"/>
        <v>15005.565300000002</v>
      </c>
      <c r="D75" s="13">
        <f t="shared" si="16"/>
        <v>50625.810249717826</v>
      </c>
      <c r="E75" s="13">
        <f t="shared" si="16"/>
        <v>23144.325892857145</v>
      </c>
      <c r="F75" s="13">
        <f t="shared" si="16"/>
        <v>5994.4591316591886</v>
      </c>
      <c r="G75" s="13">
        <f t="shared" si="16"/>
        <v>24259.684149700599</v>
      </c>
      <c r="H75" s="13">
        <f t="shared" si="16"/>
        <v>10371.720525749424</v>
      </c>
      <c r="I75" s="13">
        <f t="shared" si="16"/>
        <v>4964.4536746987951</v>
      </c>
      <c r="J75" s="30">
        <f t="shared" si="16"/>
        <v>18214.586019340833</v>
      </c>
      <c r="K75" s="29">
        <f t="shared" si="14"/>
        <v>158585.40954372383</v>
      </c>
      <c r="L75" s="16"/>
      <c r="Q75" s="10" t="s">
        <v>21</v>
      </c>
      <c r="R75" s="13">
        <f t="shared" si="17"/>
        <v>6004.8046000000004</v>
      </c>
      <c r="S75" s="13">
        <f t="shared" si="17"/>
        <v>15005.565300000002</v>
      </c>
      <c r="T75" s="13">
        <f t="shared" si="17"/>
        <v>50625.810249717826</v>
      </c>
      <c r="U75" s="13">
        <f t="shared" si="17"/>
        <v>23144.325892857145</v>
      </c>
      <c r="V75" s="13">
        <f t="shared" si="17"/>
        <v>5994.4591316591886</v>
      </c>
      <c r="W75" s="13">
        <f t="shared" si="17"/>
        <v>24259.684149700599</v>
      </c>
      <c r="X75" s="13">
        <f t="shared" si="17"/>
        <v>10371.720525749424</v>
      </c>
      <c r="Y75" s="13">
        <f t="shared" si="17"/>
        <v>4964.4536746987951</v>
      </c>
      <c r="Z75" s="30">
        <f t="shared" si="17"/>
        <v>18214.586019340833</v>
      </c>
      <c r="AA75" s="29">
        <f t="shared" si="15"/>
        <v>158585.40954372383</v>
      </c>
      <c r="AB75" s="16"/>
    </row>
    <row r="76" spans="1:31" x14ac:dyDescent="0.3">
      <c r="A76" s="10" t="s">
        <v>22</v>
      </c>
      <c r="B76" s="13">
        <f t="shared" si="16"/>
        <v>5921.7888682027651</v>
      </c>
      <c r="C76" s="13">
        <f t="shared" si="16"/>
        <v>14841.672232289988</v>
      </c>
      <c r="D76" s="13">
        <f t="shared" si="16"/>
        <v>50625.49201185102</v>
      </c>
      <c r="E76" s="13">
        <f t="shared" si="16"/>
        <v>23144.325892857145</v>
      </c>
      <c r="F76" s="13">
        <f t="shared" si="16"/>
        <v>5994.4591316591886</v>
      </c>
      <c r="G76" s="13">
        <f t="shared" si="16"/>
        <v>24259.684149700599</v>
      </c>
      <c r="H76" s="13">
        <f t="shared" si="16"/>
        <v>10371.720525749424</v>
      </c>
      <c r="I76" s="13">
        <f t="shared" si="16"/>
        <v>4964.4536746987951</v>
      </c>
      <c r="J76" s="30">
        <f t="shared" si="16"/>
        <v>18214.586019340833</v>
      </c>
      <c r="K76" s="29">
        <f t="shared" si="14"/>
        <v>158338.18250634978</v>
      </c>
      <c r="L76" s="16"/>
      <c r="Q76" s="10" t="s">
        <v>22</v>
      </c>
      <c r="R76" s="13">
        <f t="shared" si="17"/>
        <v>5921.7888682027651</v>
      </c>
      <c r="S76" s="13">
        <f t="shared" si="17"/>
        <v>14841.672232289988</v>
      </c>
      <c r="T76" s="13">
        <f t="shared" si="17"/>
        <v>50625.49201185102</v>
      </c>
      <c r="U76" s="13">
        <f t="shared" si="17"/>
        <v>23144.325892857145</v>
      </c>
      <c r="V76" s="13">
        <f t="shared" si="17"/>
        <v>5994.4591316591886</v>
      </c>
      <c r="W76" s="13">
        <f t="shared" si="17"/>
        <v>24259.684149700599</v>
      </c>
      <c r="X76" s="13">
        <f t="shared" si="17"/>
        <v>10371.720525749424</v>
      </c>
      <c r="Y76" s="13">
        <f t="shared" si="17"/>
        <v>4964.4536746987951</v>
      </c>
      <c r="Z76" s="30">
        <f>Z62-Z48</f>
        <v>18214.586019340833</v>
      </c>
      <c r="AA76" s="29">
        <f t="shared" si="15"/>
        <v>158338.18250634978</v>
      </c>
      <c r="AB76" s="16"/>
    </row>
    <row r="77" spans="1:31" x14ac:dyDescent="0.3">
      <c r="A77" s="10" t="s">
        <v>23</v>
      </c>
      <c r="B77" s="13">
        <f t="shared" si="16"/>
        <v>5464.6007800440793</v>
      </c>
      <c r="C77" s="13">
        <f t="shared" si="16"/>
        <v>13789.016757132385</v>
      </c>
      <c r="D77" s="13">
        <f t="shared" si="16"/>
        <v>45960.867439334084</v>
      </c>
      <c r="E77" s="13">
        <f t="shared" si="16"/>
        <v>21139.223214285714</v>
      </c>
      <c r="F77" s="13">
        <f t="shared" si="16"/>
        <v>5549.7392017712627</v>
      </c>
      <c r="G77" s="13">
        <f t="shared" si="16"/>
        <v>21615.684413173651</v>
      </c>
      <c r="H77" s="13">
        <f t="shared" si="16"/>
        <v>9155.4828811683328</v>
      </c>
      <c r="I77" s="13">
        <f t="shared" si="16"/>
        <v>4434.4793172690761</v>
      </c>
      <c r="J77" s="30">
        <f t="shared" si="16"/>
        <v>15489.306927175843</v>
      </c>
      <c r="K77" s="29">
        <f t="shared" si="14"/>
        <v>142598.40093135444</v>
      </c>
      <c r="L77" s="16"/>
      <c r="Q77" s="10" t="s">
        <v>23</v>
      </c>
      <c r="R77" s="13">
        <f t="shared" si="17"/>
        <v>5464.6007800440793</v>
      </c>
      <c r="S77" s="13">
        <f t="shared" si="17"/>
        <v>13789.016757132385</v>
      </c>
      <c r="T77" s="13">
        <f t="shared" si="17"/>
        <v>45960.867439334084</v>
      </c>
      <c r="U77" s="13">
        <f t="shared" si="17"/>
        <v>21139.223214285714</v>
      </c>
      <c r="V77" s="13">
        <f t="shared" si="17"/>
        <v>5549.7392017712627</v>
      </c>
      <c r="W77" s="13">
        <f t="shared" si="17"/>
        <v>21615.684413173651</v>
      </c>
      <c r="X77" s="13">
        <f t="shared" si="17"/>
        <v>9155.4828811683328</v>
      </c>
      <c r="Y77" s="13">
        <f t="shared" si="17"/>
        <v>4434.4793172690761</v>
      </c>
      <c r="Z77" s="30">
        <f t="shared" si="17"/>
        <v>15489.306927175843</v>
      </c>
      <c r="AA77" s="29">
        <f>SUM($R77:$Z77)</f>
        <v>142598.40093135444</v>
      </c>
      <c r="AB77" s="16"/>
    </row>
    <row r="79" spans="1:31" x14ac:dyDescent="0.3">
      <c r="A79" s="23" t="s">
        <v>50</v>
      </c>
      <c r="B79" s="25">
        <f>$B$17-MIN($K$38:$K$49)</f>
        <v>170916.10962190721</v>
      </c>
      <c r="C79" s="24"/>
      <c r="D79" s="24"/>
      <c r="E79" s="24"/>
      <c r="F79" s="24"/>
      <c r="G79" s="24"/>
      <c r="H79" s="24"/>
      <c r="I79" s="24"/>
      <c r="J79" s="24"/>
      <c r="L79" s="16"/>
      <c r="M79" s="16"/>
      <c r="O79" s="20"/>
      <c r="Q79" s="23" t="s">
        <v>50</v>
      </c>
      <c r="R79" s="25">
        <f>$B$17-MIN($AA$38:$AA$49)</f>
        <v>170916.10962190721</v>
      </c>
      <c r="S79" s="24"/>
      <c r="T79" s="24"/>
      <c r="U79" s="24"/>
      <c r="V79" s="24"/>
      <c r="W79" s="24"/>
      <c r="X79" s="24"/>
      <c r="Y79" s="24"/>
      <c r="Z79" s="24"/>
      <c r="AB79" s="16"/>
      <c r="AC79" s="16"/>
      <c r="AE79" s="20"/>
    </row>
    <row r="81" spans="1:31" x14ac:dyDescent="0.3">
      <c r="A81" s="1" t="s">
        <v>57</v>
      </c>
      <c r="B81" s="27" t="s">
        <v>38</v>
      </c>
      <c r="Q81" s="1" t="s">
        <v>57</v>
      </c>
      <c r="R81" s="27" t="s">
        <v>38</v>
      </c>
    </row>
    <row r="82" spans="1:31" x14ac:dyDescent="0.3">
      <c r="A82" s="10" t="s">
        <v>12</v>
      </c>
      <c r="B82" s="26">
        <f>$B$79-K66</f>
        <v>48415.147682116251</v>
      </c>
      <c r="C82" s="16"/>
      <c r="L82" s="16"/>
      <c r="M82" s="16"/>
      <c r="O82" s="20"/>
      <c r="Q82" s="10" t="s">
        <v>12</v>
      </c>
      <c r="R82" s="26">
        <f>$R$79-AA66</f>
        <v>48415.147682116251</v>
      </c>
      <c r="S82" s="16"/>
      <c r="AB82" s="16"/>
      <c r="AC82" s="16"/>
      <c r="AE82" s="20"/>
    </row>
    <row r="83" spans="1:31" x14ac:dyDescent="0.3">
      <c r="A83" s="10" t="s">
        <v>13</v>
      </c>
      <c r="B83" s="13">
        <f t="shared" ref="B83:B92" si="18">$B$79-K67</f>
        <v>50221.268847173167</v>
      </c>
      <c r="L83" s="16"/>
      <c r="M83" s="16"/>
      <c r="O83" s="20"/>
      <c r="Q83" s="10" t="s">
        <v>13</v>
      </c>
      <c r="R83" s="26">
        <f>$R$79-AA67</f>
        <v>50221.268847173167</v>
      </c>
      <c r="AB83" s="16"/>
      <c r="AC83" s="16"/>
      <c r="AE83" s="20"/>
    </row>
    <row r="84" spans="1:31" x14ac:dyDescent="0.3">
      <c r="A84" s="10" t="s">
        <v>14</v>
      </c>
      <c r="B84" s="13">
        <f t="shared" si="18"/>
        <v>37563.900875560328</v>
      </c>
      <c r="L84" s="16"/>
      <c r="M84" s="16"/>
      <c r="O84" s="20"/>
      <c r="Q84" s="10" t="s">
        <v>14</v>
      </c>
      <c r="R84" s="26">
        <f>$R$79-AA68</f>
        <v>37563.900875560328</v>
      </c>
      <c r="AB84" s="16"/>
      <c r="AC84" s="16"/>
      <c r="AE84" s="20"/>
    </row>
    <row r="85" spans="1:31" x14ac:dyDescent="0.3">
      <c r="A85" s="10" t="s">
        <v>15</v>
      </c>
      <c r="B85" s="13">
        <f t="shared" si="18"/>
        <v>3895.9277673756878</v>
      </c>
      <c r="L85" s="16"/>
      <c r="M85" s="16"/>
      <c r="O85" s="20"/>
      <c r="Q85" s="10" t="s">
        <v>15</v>
      </c>
      <c r="R85" s="26">
        <f>$R$79-AA69</f>
        <v>3895.9277673756878</v>
      </c>
      <c r="AB85" s="16"/>
      <c r="AC85" s="16"/>
      <c r="AE85" s="20"/>
    </row>
    <row r="86" spans="1:31" x14ac:dyDescent="0.3">
      <c r="A86" s="10" t="s">
        <v>16</v>
      </c>
      <c r="B86" s="13">
        <f t="shared" si="18"/>
        <v>3484.2273519072332</v>
      </c>
      <c r="L86" s="16"/>
      <c r="M86" s="16"/>
      <c r="O86" s="20"/>
      <c r="Q86" s="10" t="s">
        <v>16</v>
      </c>
      <c r="R86" s="26">
        <f t="shared" ref="R86:R92" si="19">$R$79-AA70</f>
        <v>3484.2273519072332</v>
      </c>
      <c r="AB86" s="16"/>
      <c r="AC86" s="16"/>
      <c r="AE86" s="20"/>
    </row>
    <row r="87" spans="1:31" x14ac:dyDescent="0.3">
      <c r="A87" s="10" t="s">
        <v>17</v>
      </c>
      <c r="B87" s="13">
        <f t="shared" si="18"/>
        <v>24342.746557023056</v>
      </c>
      <c r="L87" s="16"/>
      <c r="M87" s="16"/>
      <c r="O87" s="20"/>
      <c r="Q87" s="10" t="s">
        <v>17</v>
      </c>
      <c r="R87" s="26">
        <f t="shared" si="19"/>
        <v>24342.746557023056</v>
      </c>
      <c r="AB87" s="16"/>
      <c r="AC87" s="16"/>
      <c r="AE87" s="20"/>
    </row>
    <row r="88" spans="1:31" x14ac:dyDescent="0.3">
      <c r="A88" s="10" t="s">
        <v>18</v>
      </c>
      <c r="B88" s="13">
        <f t="shared" si="18"/>
        <v>45291.465279593511</v>
      </c>
      <c r="L88" s="16"/>
      <c r="M88" s="16"/>
      <c r="O88" s="20"/>
      <c r="Q88" s="10" t="s">
        <v>18</v>
      </c>
      <c r="R88" s="26">
        <f t="shared" si="19"/>
        <v>45291.465279593511</v>
      </c>
      <c r="AB88" s="16"/>
      <c r="AC88" s="16"/>
      <c r="AE88" s="20"/>
    </row>
    <row r="89" spans="1:31" x14ac:dyDescent="0.3">
      <c r="A89" s="10" t="s">
        <v>19</v>
      </c>
      <c r="B89" s="13">
        <f t="shared" si="18"/>
        <v>39268.864320942812</v>
      </c>
      <c r="L89" s="16"/>
      <c r="M89" s="16"/>
      <c r="O89" s="20"/>
      <c r="Q89" s="10" t="s">
        <v>19</v>
      </c>
      <c r="R89" s="26">
        <f t="shared" si="19"/>
        <v>39268.864320942812</v>
      </c>
      <c r="AB89" s="16"/>
      <c r="AC89" s="16"/>
      <c r="AE89" s="20"/>
    </row>
    <row r="90" spans="1:31" x14ac:dyDescent="0.3">
      <c r="A90" s="10" t="s">
        <v>20</v>
      </c>
      <c r="B90" s="13">
        <f>$B$79-K74</f>
        <v>19030.723715638247</v>
      </c>
      <c r="L90" s="16"/>
      <c r="M90" s="16"/>
      <c r="O90" s="20"/>
      <c r="Q90" s="10" t="s">
        <v>20</v>
      </c>
      <c r="R90" s="26">
        <f>$R$79-AA74</f>
        <v>19030.723715638247</v>
      </c>
      <c r="AB90" s="16"/>
      <c r="AC90" s="16"/>
      <c r="AE90" s="20"/>
    </row>
    <row r="91" spans="1:31" x14ac:dyDescent="0.3">
      <c r="A91" s="10" t="s">
        <v>21</v>
      </c>
      <c r="B91" s="13">
        <f t="shared" si="18"/>
        <v>12330.700078183378</v>
      </c>
      <c r="L91" s="16"/>
      <c r="M91" s="16"/>
      <c r="O91" s="20"/>
      <c r="Q91" s="10" t="s">
        <v>21</v>
      </c>
      <c r="R91" s="26">
        <f t="shared" si="19"/>
        <v>12330.700078183378</v>
      </c>
      <c r="AB91" s="16"/>
      <c r="AC91" s="16"/>
      <c r="AE91" s="20"/>
    </row>
    <row r="92" spans="1:31" x14ac:dyDescent="0.3">
      <c r="A92" s="10" t="s">
        <v>22</v>
      </c>
      <c r="B92" s="13">
        <f t="shared" si="18"/>
        <v>12577.927115557424</v>
      </c>
      <c r="L92" s="16"/>
      <c r="M92" s="16"/>
      <c r="O92" s="20"/>
      <c r="Q92" s="10" t="s">
        <v>22</v>
      </c>
      <c r="R92" s="26">
        <f t="shared" si="19"/>
        <v>12577.927115557424</v>
      </c>
      <c r="AB92" s="16"/>
      <c r="AC92" s="16"/>
      <c r="AE92" s="20"/>
    </row>
    <row r="93" spans="1:31" x14ac:dyDescent="0.3">
      <c r="A93" s="10" t="s">
        <v>23</v>
      </c>
      <c r="B93" s="13">
        <f>$B$79-K77</f>
        <v>28317.708690552769</v>
      </c>
      <c r="L93" s="16"/>
      <c r="M93" s="16"/>
      <c r="O93" s="20"/>
      <c r="Q93" s="10" t="s">
        <v>23</v>
      </c>
      <c r="R93" s="26">
        <f>$R$79-AA77</f>
        <v>28317.708690552769</v>
      </c>
      <c r="AB93" s="16"/>
      <c r="AC93" s="16"/>
      <c r="AE93" s="20"/>
    </row>
    <row r="94" spans="1:31" x14ac:dyDescent="0.3">
      <c r="A94" s="15" t="s">
        <v>39</v>
      </c>
      <c r="B94" s="18">
        <f>SUM($B$82:$B$93)/$B$79</f>
        <v>1.9000000000000006</v>
      </c>
      <c r="Q94" s="15" t="s">
        <v>39</v>
      </c>
      <c r="R94" s="18">
        <f>SUM($R$82:$R$93)/$R$79</f>
        <v>1.9000000000000006</v>
      </c>
    </row>
    <row r="96" spans="1:31" x14ac:dyDescent="0.3">
      <c r="A96" s="1" t="s">
        <v>58</v>
      </c>
      <c r="B96" s="51">
        <f>(SUM($B$82:$B$93)-$D$97*$B$79)/(12-$D$97)</f>
        <v>1.1526269487815329E-11</v>
      </c>
      <c r="D96" s="1" t="s">
        <v>41</v>
      </c>
      <c r="Q96" s="1" t="s">
        <v>58</v>
      </c>
      <c r="R96" s="51">
        <f>(SUM($R$82:$R$93)-$T$97*$R$79)/(12-$T$97)</f>
        <v>1.1526269487815329E-11</v>
      </c>
      <c r="T96" s="1" t="s">
        <v>41</v>
      </c>
    </row>
    <row r="97" spans="1:22" x14ac:dyDescent="0.3">
      <c r="A97" s="1" t="s">
        <v>40</v>
      </c>
      <c r="D97" s="17">
        <v>1.9</v>
      </c>
      <c r="Q97" s="1" t="s">
        <v>40</v>
      </c>
      <c r="T97" s="17">
        <f>D97</f>
        <v>1.9</v>
      </c>
    </row>
    <row r="98" spans="1:22" ht="15.6" thickBot="1" x14ac:dyDescent="0.35"/>
    <row r="99" spans="1:22" ht="15.6" thickBot="1" x14ac:dyDescent="0.35">
      <c r="A99" s="1" t="s">
        <v>59</v>
      </c>
      <c r="B99" s="67">
        <f>(MIN($K$38:$K$49)+$B$96)*1000</f>
        <v>1.1526269487815328E-8</v>
      </c>
      <c r="F99" s="16"/>
      <c r="Q99" s="1" t="s">
        <v>59</v>
      </c>
      <c r="R99" s="67">
        <f>(MIN($AA$38:$AA$49)+$R$96)*1000</f>
        <v>1.1526269487815328E-8</v>
      </c>
      <c r="V99" s="16"/>
    </row>
    <row r="100" spans="1:22" ht="15.6" thickBot="1" x14ac:dyDescent="0.35"/>
    <row r="101" spans="1:22" ht="15.6" thickBot="1" x14ac:dyDescent="0.35">
      <c r="A101" s="1" t="s">
        <v>60</v>
      </c>
      <c r="B101" s="31" t="e">
        <f>B99/'入力欄(差替情報)'!D11</f>
        <v>#DIV/0!</v>
      </c>
      <c r="Q101" s="1" t="s">
        <v>60</v>
      </c>
      <c r="R101" s="31" t="e">
        <f>R99/#REF!</f>
        <v>#REF!</v>
      </c>
      <c r="S101" s="1" t="s">
        <v>94</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14214-A53E-4832-915F-AD46B2969270}">
  <sheetPr codeName="Sheet27"/>
  <dimension ref="A1:AD101"/>
  <sheetViews>
    <sheetView topLeftCell="A27" workbookViewId="0">
      <selection activeCell="R38" sqref="R38:Z49"/>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0.44140625" style="1" bestFit="1" customWidth="1"/>
    <col min="19" max="22" width="9" style="1"/>
    <col min="23" max="23" width="9.5546875" style="1" bestFit="1" customWidth="1"/>
    <col min="24" max="26" width="9" style="1"/>
    <col min="27" max="27" width="10.21875" style="1" bestFit="1" customWidth="1"/>
    <col min="28" max="28" width="10.44140625" style="1" bestFit="1" customWidth="1"/>
    <col min="29" max="16384" width="9" style="1"/>
  </cols>
  <sheetData>
    <row r="1" spans="1:13" x14ac:dyDescent="0.3">
      <c r="J1" s="10" t="s">
        <v>36</v>
      </c>
      <c r="L1" s="8"/>
      <c r="M1" s="9" t="s">
        <v>78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'計算用(太陽光-差替先差替可能容量)'!B4</f>
        <v>3984.801442596674</v>
      </c>
      <c r="C4" s="19">
        <f>'計算用(太陽光-差替先差替可能容量)'!C4</f>
        <v>10414.000659727313</v>
      </c>
      <c r="D4" s="19">
        <f>'計算用(太陽光-差替先差替可能容量)'!D4</f>
        <v>38345.222629796845</v>
      </c>
      <c r="E4" s="19">
        <f>'計算用(太陽光-差替先差替可能容量)'!E4</f>
        <v>18498.051948051947</v>
      </c>
      <c r="F4" s="19">
        <f>'計算用(太陽光-差替先差替可能容量)'!F4</f>
        <v>3813.3006720457151</v>
      </c>
      <c r="G4" s="19">
        <f>'計算用(太陽光-差替先差替可能容量)'!G4</f>
        <v>17842.589820359281</v>
      </c>
      <c r="H4" s="19">
        <f>'計算用(太陽光-差替先差替可能容量)'!H4</f>
        <v>7435.8566487317448</v>
      </c>
      <c r="I4" s="19">
        <f>'計算用(太陽光-差替先差替可能容量)'!I4</f>
        <v>3411.3654618473897</v>
      </c>
      <c r="J4" s="19">
        <f>'計算用(太陽光-差替先差替可能容量)'!J4</f>
        <v>10286.140122360372</v>
      </c>
    </row>
    <row r="5" spans="1:13" x14ac:dyDescent="0.3">
      <c r="A5" s="10" t="s">
        <v>13</v>
      </c>
      <c r="B5" s="19">
        <f>'計算用(太陽光-差替先差替可能容量)'!B5</f>
        <v>3605.4866760168302</v>
      </c>
      <c r="C5" s="19">
        <f>'計算用(太陽光-差替先差替可能容量)'!C5</f>
        <v>9703.8427649904697</v>
      </c>
      <c r="D5" s="19">
        <f>'計算用(太陽光-差替先差替可能容量)'!D5</f>
        <v>37113.208803611735</v>
      </c>
      <c r="E5" s="19">
        <f>'計算用(太陽光-差替先差替可能容量)'!E5</f>
        <v>18686.2012987013</v>
      </c>
      <c r="F5" s="19">
        <f>'計算用(太陽光-差替先差替可能容量)'!F5</f>
        <v>3625.5944807742608</v>
      </c>
      <c r="G5" s="19">
        <f>'計算用(太陽光-差替先差替可能容量)'!G5</f>
        <v>18365.052395209579</v>
      </c>
      <c r="H5" s="19">
        <f>'計算用(太陽光-差替先差替可能容量)'!H5</f>
        <v>7487.8766333589547</v>
      </c>
      <c r="I5" s="19">
        <f>'計算用(太陽光-差替先差替可能容量)'!I5</f>
        <v>3431.0843373493976</v>
      </c>
      <c r="J5" s="19">
        <f>'計算用(太陽光-差替先差替可能容量)'!J5</f>
        <v>10445.297019932899</v>
      </c>
    </row>
    <row r="6" spans="1:13" x14ac:dyDescent="0.3">
      <c r="A6" s="10" t="s">
        <v>14</v>
      </c>
      <c r="B6" s="19">
        <f>'計算用(太陽光-差替先差替可能容量)'!B6</f>
        <v>3624.4524143458225</v>
      </c>
      <c r="C6" s="19">
        <f>'計算用(太陽光-差替先差替可能容量)'!C6</f>
        <v>10462.465474270635</v>
      </c>
      <c r="D6" s="19">
        <f>'計算用(太陽光-差替先差替可能容量)'!D6</f>
        <v>41014.934537246052</v>
      </c>
      <c r="E6" s="19">
        <f>'計算用(太陽光-差替先差替可能容量)'!E6</f>
        <v>20141.883116883117</v>
      </c>
      <c r="F6" s="19">
        <f>'計算用(太陽光-差替先差替可能容量)'!F6</f>
        <v>3981.2483168675426</v>
      </c>
      <c r="G6" s="19">
        <f>'計算用(太陽光-差替先差替可能容量)'!G6</f>
        <v>21046.369760479043</v>
      </c>
      <c r="H6" s="19">
        <f>'計算用(太陽光-差替先差替可能容量)'!H6</f>
        <v>8218.1571867794009</v>
      </c>
      <c r="I6" s="19">
        <f>'計算用(太陽光-差替先差替可能容量)'!I6</f>
        <v>3914.1967871485945</v>
      </c>
      <c r="J6" s="19">
        <f>'計算用(太陽光-差替先差替可能容量)'!J6</f>
        <v>11879.711071640024</v>
      </c>
    </row>
    <row r="7" spans="1:13" x14ac:dyDescent="0.3">
      <c r="A7" s="10" t="s">
        <v>15</v>
      </c>
      <c r="B7" s="19">
        <f>'計算用(太陽光-差替先差替可能容量)'!B7</f>
        <v>4091.9787081339714</v>
      </c>
      <c r="C7" s="19">
        <f>'計算用(太陽光-差替先差替可能容量)'!C7</f>
        <v>12445.85006589658</v>
      </c>
      <c r="D7" s="19">
        <f>'計算用(太陽光-差替先差替可能容量)'!D7</f>
        <v>52951.494074492097</v>
      </c>
      <c r="E7" s="19">
        <f>'計算用(太陽光-差替先差替可能容量)'!E7</f>
        <v>24400</v>
      </c>
      <c r="F7" s="19">
        <f>'計算用(太陽光-差替先差替可能容量)'!F7</f>
        <v>4909.8999999999996</v>
      </c>
      <c r="G7" s="19">
        <f>'計算用(太陽光-差替先差替可能容量)'!G7</f>
        <v>26340</v>
      </c>
      <c r="H7" s="19">
        <f>'計算用(太陽光-差替先差替可能容量)'!H7</f>
        <v>10412</v>
      </c>
      <c r="I7" s="19">
        <f>'計算用(太陽光-差替先差替可能容量)'!I7</f>
        <v>4910</v>
      </c>
      <c r="J7" s="19">
        <f>'計算用(太陽光-差替先差替可能容量)'!J7</f>
        <v>15216</v>
      </c>
    </row>
    <row r="8" spans="1:13" x14ac:dyDescent="0.3">
      <c r="A8" s="10" t="s">
        <v>16</v>
      </c>
      <c r="B8" s="19">
        <f>'計算用(太陽光-差替先差替可能容量)'!B8</f>
        <v>4181</v>
      </c>
      <c r="C8" s="19">
        <f>'計算用(太陽光-差替先差替可能容量)'!C8</f>
        <v>12721</v>
      </c>
      <c r="D8" s="19">
        <f>'計算用(太陽光-差替先差替可能容量)'!D8</f>
        <v>52950</v>
      </c>
      <c r="E8" s="19">
        <f>'計算用(太陽光-差替先差替可能容量)'!E8</f>
        <v>24400</v>
      </c>
      <c r="F8" s="19">
        <f>'計算用(太陽光-差替先差替可能容量)'!F8</f>
        <v>4909.8999999999996</v>
      </c>
      <c r="G8" s="19">
        <f>'計算用(太陽光-差替先差替可能容量)'!G8</f>
        <v>26340</v>
      </c>
      <c r="H8" s="19">
        <f>'計算用(太陽光-差替先差替可能容量)'!H8</f>
        <v>10412</v>
      </c>
      <c r="I8" s="19">
        <f>'計算用(太陽光-差替先差替可能容量)'!I8</f>
        <v>4910</v>
      </c>
      <c r="J8" s="19">
        <f>'計算用(太陽光-差替先差替可能容量)'!J8</f>
        <v>15216</v>
      </c>
    </row>
    <row r="9" spans="1:13" x14ac:dyDescent="0.3">
      <c r="A9" s="10" t="s">
        <v>17</v>
      </c>
      <c r="B9" s="19">
        <f>'計算用(太陽光-差替先差替可能容量)'!B9</f>
        <v>3931.9404306220094</v>
      </c>
      <c r="C9" s="19">
        <f>'計算用(太陽光-差替先差替可能容量)'!C9</f>
        <v>11385.68454918986</v>
      </c>
      <c r="D9" s="19">
        <f>'計算用(太陽光-差替先差替可能容量)'!D9</f>
        <v>45310.896726862302</v>
      </c>
      <c r="E9" s="19">
        <f>'計算用(太陽光-差替先差替可能容量)'!E9</f>
        <v>22360.064935064936</v>
      </c>
      <c r="F9" s="19">
        <f>'計算用(太陽光-差替先差替可能容量)'!F9</f>
        <v>4366.5399726352643</v>
      </c>
      <c r="G9" s="19">
        <f>'計算用(太陽光-差替先差替可能容量)'!G9</f>
        <v>22732.050898203594</v>
      </c>
      <c r="H9" s="19">
        <f>'計算用(太陽光-差替先差替可能容量)'!H9</f>
        <v>9105.4980784012296</v>
      </c>
      <c r="I9" s="19">
        <f>'計算用(太陽光-差替先差替可能容量)'!I9</f>
        <v>4288.8554216867469</v>
      </c>
      <c r="J9" s="19">
        <f>'計算用(太陽光-差替先差替可能容量)'!J9</f>
        <v>13117.931715018749</v>
      </c>
    </row>
    <row r="10" spans="1:13" x14ac:dyDescent="0.3">
      <c r="A10" s="10" t="s">
        <v>18</v>
      </c>
      <c r="B10" s="19">
        <f>'計算用(太陽光-差替先差替可能容量)'!B10</f>
        <v>4354.1342416349426</v>
      </c>
      <c r="C10" s="19">
        <f>'計算用(太陽光-差替先差替可能容量)'!C10</f>
        <v>10427.847749596833</v>
      </c>
      <c r="D10" s="19">
        <f>'計算用(太陽光-差替先差替可能容量)'!D10</f>
        <v>37638.027370203163</v>
      </c>
      <c r="E10" s="19">
        <f>'計算用(太陽光-差替先差替可能容量)'!E10</f>
        <v>19478.409090909092</v>
      </c>
      <c r="F10" s="19">
        <f>'計算用(太陽光-差替先差替可能容量)'!F10</f>
        <v>3689.809756735548</v>
      </c>
      <c r="G10" s="19">
        <f>'計算用(太陽光-差替先差替可能容量)'!G10</f>
        <v>18808.652694610777</v>
      </c>
      <c r="H10" s="19">
        <f>'計算用(太陽光-差替先差替可能容量)'!H10</f>
        <v>7796.9953881629517</v>
      </c>
      <c r="I10" s="19">
        <f>'計算用(太陽光-差替先差替可能容量)'!I10</f>
        <v>3539.5381526104416</v>
      </c>
      <c r="J10" s="19">
        <f>'計算用(太陽光-差替先差替可能容量)'!J10</f>
        <v>11179.020327610026</v>
      </c>
    </row>
    <row r="11" spans="1:13" x14ac:dyDescent="0.3">
      <c r="A11" s="10" t="s">
        <v>19</v>
      </c>
      <c r="B11" s="19">
        <f>'計算用(太陽光-差替先差替可能容量)'!B11</f>
        <v>4532.8114606291329</v>
      </c>
      <c r="C11" s="19">
        <f>'計算用(太陽光-差替先差替可能容量)'!C11</f>
        <v>11630.56641254948</v>
      </c>
      <c r="D11" s="19">
        <f>'計算用(太陽光-差替先差替可能容量)'!D11</f>
        <v>40007.430304740403</v>
      </c>
      <c r="E11" s="19">
        <f>'計算用(太陽光-差替先差替可能容量)'!E11</f>
        <v>19260.551948051947</v>
      </c>
      <c r="F11" s="19">
        <f>'計算用(太陽光-差替先差替可能容量)'!F11</f>
        <v>4070.1617758908628</v>
      </c>
      <c r="G11" s="19">
        <f>'計算用(太陽光-差替先差替可能容量)'!G11</f>
        <v>19557.844311377245</v>
      </c>
      <c r="H11" s="19">
        <f>'計算用(太陽光-差替先差替可能容量)'!H11</f>
        <v>8345.2059953881635</v>
      </c>
      <c r="I11" s="19">
        <f>'計算用(太陽光-差替先差替可能容量)'!I11</f>
        <v>3647.9919678714859</v>
      </c>
      <c r="J11" s="19">
        <f>'計算用(太陽光-差替先差替可能容量)'!J11</f>
        <v>11405.243339253997</v>
      </c>
    </row>
    <row r="12" spans="1:13" x14ac:dyDescent="0.3">
      <c r="A12" s="10" t="s">
        <v>20</v>
      </c>
      <c r="B12" s="19">
        <f>'計算用(太陽光-差替先差替可能容量)'!B12</f>
        <v>4882.180324584252</v>
      </c>
      <c r="C12" s="19">
        <f>'計算用(太陽光-差替先差替可能容量)'!C12</f>
        <v>12970.766896349509</v>
      </c>
      <c r="D12" s="19">
        <f>'計算用(太陽光-差替先差替可能容量)'!D12</f>
        <v>44339.449492099324</v>
      </c>
      <c r="E12" s="19">
        <f>'計算用(太陽光-差替先差替可能容量)'!E12</f>
        <v>21686.688311688311</v>
      </c>
      <c r="F12" s="19">
        <f>'計算用(太陽光-差替先差替可能容量)'!F12</f>
        <v>4618.4614398680051</v>
      </c>
      <c r="G12" s="19">
        <f>'計算用(太陽光-差替先差替可能容量)'!G12</f>
        <v>23500.958083832335</v>
      </c>
      <c r="H12" s="19">
        <f>'計算用(太陽光-差替先差替可能容量)'!H12</f>
        <v>10072.869715603381</v>
      </c>
      <c r="I12" s="19">
        <f>'計算用(太陽光-差替先差替可能容量)'!I12</f>
        <v>4525.4819277108436</v>
      </c>
      <c r="J12" s="19">
        <f>'計算用(太陽光-差替先差替可能容量)'!J12</f>
        <v>14587.380303927373</v>
      </c>
    </row>
    <row r="13" spans="1:13" x14ac:dyDescent="0.3">
      <c r="A13" s="10" t="s">
        <v>21</v>
      </c>
      <c r="B13" s="19">
        <f>'計算用(太陽光-差替先差替可能容量)'!B13</f>
        <v>4982</v>
      </c>
      <c r="C13" s="19">
        <f>'計算用(太陽光-差替先差替可能容量)'!C13</f>
        <v>13493</v>
      </c>
      <c r="D13" s="19">
        <f>'計算用(太陽光-差替先差替可能容量)'!D13</f>
        <v>47535.972065462753</v>
      </c>
      <c r="E13" s="19">
        <f>'計算用(太陽光-差替先差替可能容量)'!E13</f>
        <v>22746.266233766233</v>
      </c>
      <c r="F13" s="19">
        <f>'計算用(太陽光-差替先差替可能容量)'!F13</f>
        <v>4860.5036338759328</v>
      </c>
      <c r="G13" s="19">
        <f>'計算用(太陽光-差替先差替可能容量)'!G13</f>
        <v>24240.291916167665</v>
      </c>
      <c r="H13" s="19">
        <f>'計算用(太陽光-差替先差替可能容量)'!H13</f>
        <v>10313.962336664104</v>
      </c>
      <c r="I13" s="19">
        <f>'計算用(太陽光-差替先差替可能容量)'!I13</f>
        <v>4525.4819277108436</v>
      </c>
      <c r="J13" s="19">
        <f>'計算用(太陽光-差替先差替可能容量)'!J13</f>
        <v>14778.568778369845</v>
      </c>
    </row>
    <row r="14" spans="1:13" x14ac:dyDescent="0.3">
      <c r="A14" s="10" t="s">
        <v>22</v>
      </c>
      <c r="B14" s="19">
        <f>'計算用(太陽光-差替先差替可能容量)'!B14</f>
        <v>4913.1244239631333</v>
      </c>
      <c r="C14" s="19">
        <f>'計算用(太陽光-差替先差替可能容量)'!C14</f>
        <v>13345.627400674388</v>
      </c>
      <c r="D14" s="19">
        <f>'計算用(太陽光-差替先差替可能容量)'!D14</f>
        <v>47535.673250564338</v>
      </c>
      <c r="E14" s="19">
        <f>'計算用(太陽光-差替先差替可能容量)'!E14</f>
        <v>22746.266233766233</v>
      </c>
      <c r="F14" s="19">
        <f>'計算用(太陽光-差替先差替可能容量)'!F14</f>
        <v>4860.5036338759328</v>
      </c>
      <c r="G14" s="19">
        <f>'計算用(太陽光-差替先差替可能容量)'!G14</f>
        <v>24240.291916167665</v>
      </c>
      <c r="H14" s="19">
        <f>'計算用(太陽光-差替先差替可能容量)'!H14</f>
        <v>10313.962336664104</v>
      </c>
      <c r="I14" s="19">
        <f>'計算用(太陽光-差替先差替可能容量)'!I14</f>
        <v>4525.4819277108436</v>
      </c>
      <c r="J14" s="19">
        <f>'計算用(太陽光-差替先差替可能容量)'!J14</f>
        <v>14778.568778369845</v>
      </c>
    </row>
    <row r="15" spans="1:13" x14ac:dyDescent="0.3">
      <c r="A15" s="10" t="s">
        <v>23</v>
      </c>
      <c r="B15" s="19">
        <f>'計算用(太陽光-差替先差替可能容量)'!B15</f>
        <v>4533.80965738329</v>
      </c>
      <c r="C15" s="19">
        <f>'計算用(太陽光-差替先差替可能容量)'!C15</f>
        <v>12399.079900307872</v>
      </c>
      <c r="D15" s="19">
        <f>'計算用(太陽光-差替先差替可能容量)'!D15</f>
        <v>43155.744074492097</v>
      </c>
      <c r="E15" s="19">
        <f>'計算用(太陽光-差替先差替可能容量)'!E15</f>
        <v>20775.64935064935</v>
      </c>
      <c r="F15" s="19">
        <f>'計算用(太陽光-差替先差替可能容量)'!F15</f>
        <v>4499.9101611702445</v>
      </c>
      <c r="G15" s="19">
        <f>'計算用(太陽光-差替先差替可能容量)'!G15</f>
        <v>21598.405688622755</v>
      </c>
      <c r="H15" s="19">
        <f>'計算用(太陽光-差替先差替可能容量)'!H15</f>
        <v>9104.4976940814759</v>
      </c>
      <c r="I15" s="19">
        <f>'計算用(太陽光-差替先差替可能容量)'!I15</f>
        <v>4042.3694779116468</v>
      </c>
      <c r="J15" s="19">
        <f>'計算用(太陽光-差替先差替可能容量)'!J15</f>
        <v>12567.388987566608</v>
      </c>
    </row>
    <row r="16" spans="1:13" x14ac:dyDescent="0.3">
      <c r="B16" s="2"/>
      <c r="C16" s="2"/>
      <c r="D16" s="2"/>
      <c r="E16" s="2"/>
      <c r="F16" s="2"/>
      <c r="G16" s="2"/>
      <c r="H16" s="2"/>
      <c r="I16" s="2"/>
      <c r="J16" s="2"/>
      <c r="K16" s="2"/>
    </row>
    <row r="17" spans="1:14" x14ac:dyDescent="0.3">
      <c r="A17" s="1" t="s">
        <v>44</v>
      </c>
      <c r="B17" s="34">
        <f>'計算用(太陽光-差替先差替可能容量)'!B17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'計算用(太陽光-差替先差替可能容量)'!B19</f>
        <v>0.1953</v>
      </c>
      <c r="C19" s="35">
        <f>'計算用(太陽光-差替先差替可能容量)'!C19</f>
        <v>0.10210000000000001</v>
      </c>
      <c r="D19" s="35">
        <f>'計算用(太陽光-差替先差替可能容量)'!D19</f>
        <v>5.5E-2</v>
      </c>
      <c r="E19" s="35">
        <f>'計算用(太陽光-差替先差替可能容量)'!E19</f>
        <v>7.4999999999999997E-3</v>
      </c>
      <c r="F19" s="35">
        <f>'計算用(太陽光-差替先差替可能容量)'!F19</f>
        <v>0.22329999999999997</v>
      </c>
      <c r="G19" s="35">
        <f>'計算用(太陽光-差替先差替可能容量)'!G19</f>
        <v>-9.1999999999999998E-3</v>
      </c>
      <c r="H19" s="35">
        <f>'計算用(太陽光-差替先差替可能容量)'!H19</f>
        <v>-4.4000000000000003E-3</v>
      </c>
      <c r="I19" s="35">
        <f>'計算用(太陽光-差替先差替可能容量)'!I19</f>
        <v>8.6999999999999994E-2</v>
      </c>
      <c r="J19" s="35">
        <f>'計算用(太陽光-差替先差替可能容量)'!J19</f>
        <v>0.2225</v>
      </c>
      <c r="K19" s="1" t="str">
        <f>'計算用(太陽光-差替先差替可能容量)'!K19</f>
        <v>←容量市場調達量(再エネなし)を正として、補正係数kWで年間kWを算出</v>
      </c>
    </row>
    <row r="21" spans="1:14" x14ac:dyDescent="0.3">
      <c r="A21" s="1" t="s">
        <v>53</v>
      </c>
      <c r="B21" s="35">
        <f>'計算用(太陽光-差替先差替可能容量)'!B21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46</v>
      </c>
      <c r="C23" s="10"/>
      <c r="D23" s="10"/>
      <c r="E23" s="10"/>
      <c r="F23" s="10"/>
      <c r="G23" s="10"/>
      <c r="H23" s="10"/>
      <c r="I23" s="10"/>
      <c r="J23" s="10"/>
      <c r="K23" s="10"/>
      <c r="N23" s="1" t="s">
        <v>79</v>
      </c>
    </row>
    <row r="24" spans="1:14" x14ac:dyDescent="0.3">
      <c r="A24" s="10" t="s">
        <v>12</v>
      </c>
      <c r="B24" s="35">
        <f>'計算用(風力)'!B24</f>
        <v>0.24484766139372252</v>
      </c>
      <c r="C24" s="35">
        <f>'計算用(風力)'!C24</f>
        <v>0.31406094391647521</v>
      </c>
      <c r="D24" s="35">
        <f>'計算用(風力)'!D24</f>
        <v>0.33461134054357311</v>
      </c>
      <c r="E24" s="35">
        <f>'計算用(風力)'!E24</f>
        <v>0.27200958768578071</v>
      </c>
      <c r="F24" s="35">
        <f>'計算用(風力)'!F24</f>
        <v>0.18647304493735894</v>
      </c>
      <c r="G24" s="35">
        <f>'計算用(風力)'!G24</f>
        <v>0.29769872459563673</v>
      </c>
      <c r="H24" s="35">
        <f>'計算用(風力)'!H24</f>
        <v>0.25038758227293384</v>
      </c>
      <c r="I24" s="35">
        <f>'計算用(風力)'!I24</f>
        <v>0.35707707465033556</v>
      </c>
      <c r="J24" s="35">
        <f>'計算用(風力)'!J24</f>
        <v>0.17229210156002142</v>
      </c>
      <c r="N24" s="35">
        <f>HLOOKUP('入力(風力)'!$E$13,$B$2:$J$35,23,0)</f>
        <v>0.31406094391647521</v>
      </c>
    </row>
    <row r="25" spans="1:14" x14ac:dyDescent="0.3">
      <c r="A25" s="10" t="s">
        <v>13</v>
      </c>
      <c r="B25" s="35">
        <f>'計算用(風力)'!B25</f>
        <v>0.15626783111865714</v>
      </c>
      <c r="C25" s="35">
        <f>'計算用(風力)'!C25</f>
        <v>0.18976515367033014</v>
      </c>
      <c r="D25" s="35">
        <f>'計算用(風力)'!D25</f>
        <v>9.318659699789765E-2</v>
      </c>
      <c r="E25" s="35">
        <f>'計算用(風力)'!E25</f>
        <v>0.10958161406110045</v>
      </c>
      <c r="F25" s="35">
        <f>'計算用(風力)'!F25</f>
        <v>0.10578988464930048</v>
      </c>
      <c r="G25" s="35">
        <f>'計算用(風力)'!G25</f>
        <v>0.1578803552872439</v>
      </c>
      <c r="H25" s="35">
        <f>'計算用(風力)'!H25</f>
        <v>0.11728374192890437</v>
      </c>
      <c r="I25" s="35">
        <f>'計算用(風力)'!I25</f>
        <v>0.20586194602669208</v>
      </c>
      <c r="J25" s="35">
        <f>'計算用(風力)'!J25</f>
        <v>7.8733695373227497E-2</v>
      </c>
      <c r="N25" s="35">
        <f>HLOOKUP('入力(風力)'!$E$13,$B$2:$J$35,24,0)</f>
        <v>0.18976515367033014</v>
      </c>
    </row>
    <row r="26" spans="1:14" x14ac:dyDescent="0.3">
      <c r="A26" s="10" t="s">
        <v>14</v>
      </c>
      <c r="B26" s="35">
        <f>'計算用(風力)'!B26</f>
        <v>0.14654315487194955</v>
      </c>
      <c r="C26" s="35">
        <f>'計算用(風力)'!C26</f>
        <v>0.11222049686870733</v>
      </c>
      <c r="D26" s="35">
        <f>'計算用(風力)'!D26</f>
        <v>0.10942998458397098</v>
      </c>
      <c r="E26" s="35">
        <f>'計算用(風力)'!E26</f>
        <v>0.11736957248323673</v>
      </c>
      <c r="F26" s="35">
        <f>'計算用(風力)'!F26</f>
        <v>5.8896570945614714E-2</v>
      </c>
      <c r="G26" s="35">
        <f>'計算用(風力)'!G26</f>
        <v>0.18805275992744985</v>
      </c>
      <c r="H26" s="35">
        <f>'計算用(風力)'!H26</f>
        <v>0.10422773443713905</v>
      </c>
      <c r="I26" s="35">
        <f>'計算用(風力)'!I26</f>
        <v>0.19840066480801538</v>
      </c>
      <c r="J26" s="35">
        <f>'計算用(風力)'!J26</f>
        <v>0.13343441315670238</v>
      </c>
      <c r="N26" s="35">
        <f>HLOOKUP('入力(風力)'!$E$13,$B$2:$J$35,25,0)</f>
        <v>0.11222049686870733</v>
      </c>
    </row>
    <row r="27" spans="1:14" x14ac:dyDescent="0.3">
      <c r="A27" s="10" t="s">
        <v>15</v>
      </c>
      <c r="B27" s="35">
        <f>'計算用(風力)'!B27</f>
        <v>0.14654696964867839</v>
      </c>
      <c r="C27" s="35">
        <f>'計算用(風力)'!C27</f>
        <v>0.10967805962955091</v>
      </c>
      <c r="D27" s="35">
        <f>'計算用(風力)'!D27</f>
        <v>0.14056434318120001</v>
      </c>
      <c r="E27" s="35">
        <f>'計算用(風力)'!E27</f>
        <v>0.15066141125146848</v>
      </c>
      <c r="F27" s="35">
        <f>'計算用(風力)'!F27</f>
        <v>9.3383452369149661E-2</v>
      </c>
      <c r="G27" s="35">
        <f>'計算用(風力)'!G27</f>
        <v>7.8456538217004934E-2</v>
      </c>
      <c r="H27" s="35">
        <f>'計算用(風力)'!H27</f>
        <v>8.2541640117905241E-2</v>
      </c>
      <c r="I27" s="35">
        <f>'計算用(風力)'!I27</f>
        <v>9.4423505029293586E-2</v>
      </c>
      <c r="J27" s="35">
        <f>'計算用(風力)'!J27</f>
        <v>6.2735939867603369E-2</v>
      </c>
      <c r="N27" s="35">
        <f>HLOOKUP('入力(風力)'!$E$13,$B$2:$J$35,26,0)</f>
        <v>0.10967805962955091</v>
      </c>
    </row>
    <row r="28" spans="1:14" x14ac:dyDescent="0.3">
      <c r="A28" s="10" t="s">
        <v>16</v>
      </c>
      <c r="B28" s="35">
        <f>'計算用(風力)'!B28</f>
        <v>0.11080164320374156</v>
      </c>
      <c r="C28" s="35">
        <f>'計算用(風力)'!C28</f>
        <v>0.11739294377669486</v>
      </c>
      <c r="D28" s="35">
        <f>'計算用(風力)'!D28</f>
        <v>5.2285079961794143E-2</v>
      </c>
      <c r="E28" s="35">
        <f>'計算用(風力)'!E28</f>
        <v>0.12848739477801327</v>
      </c>
      <c r="F28" s="35">
        <f>'計算用(風力)'!F28</f>
        <v>8.151679913346882E-2</v>
      </c>
      <c r="G28" s="35">
        <f>'計算用(風力)'!G28</f>
        <v>0.1183306577240025</v>
      </c>
      <c r="H28" s="35">
        <f>'計算用(風力)'!H28</f>
        <v>9.180249660711752E-2</v>
      </c>
      <c r="I28" s="35">
        <f>'計算用(風力)'!I28</f>
        <v>0.14591393234384822</v>
      </c>
      <c r="J28" s="35">
        <f>'計算用(風力)'!J28</f>
        <v>7.9073314212481011E-2</v>
      </c>
      <c r="N28" s="35">
        <f>HLOOKUP('入力(風力)'!$E$13,$B$2:$J$35,27,0)</f>
        <v>0.11739294377669486</v>
      </c>
    </row>
    <row r="29" spans="1:14" x14ac:dyDescent="0.3">
      <c r="A29" s="10" t="s">
        <v>17</v>
      </c>
      <c r="B29" s="35">
        <f>'計算用(風力)'!B29</f>
        <v>0.15207991922089326</v>
      </c>
      <c r="C29" s="35">
        <f>'計算用(風力)'!C29</f>
        <v>0.16584449053640346</v>
      </c>
      <c r="D29" s="35">
        <f>'計算用(風力)'!D29</f>
        <v>0.21362386754464754</v>
      </c>
      <c r="E29" s="35">
        <f>'計算用(風力)'!E29</f>
        <v>0.10619065522328605</v>
      </c>
      <c r="F29" s="35">
        <f>'計算用(風力)'!F29</f>
        <v>9.1030213736678356E-2</v>
      </c>
      <c r="G29" s="35">
        <f>'計算用(風力)'!G29</f>
        <v>0.13540859027183286</v>
      </c>
      <c r="H29" s="35">
        <f>'計算用(風力)'!H29</f>
        <v>5.9964946411700124E-2</v>
      </c>
      <c r="I29" s="35">
        <f>'計算用(風力)'!I29</f>
        <v>0.16384897453656891</v>
      </c>
      <c r="J29" s="35">
        <f>'計算用(風力)'!J29</f>
        <v>4.4750394819868491E-2</v>
      </c>
      <c r="N29" s="35">
        <f>HLOOKUP('入力(風力)'!$E$13,$B$2:$J$35,28,0)</f>
        <v>0.16584449053640346</v>
      </c>
    </row>
    <row r="30" spans="1:14" x14ac:dyDescent="0.3">
      <c r="A30" s="10" t="s">
        <v>18</v>
      </c>
      <c r="B30" s="35">
        <f>'計算用(風力)'!B30</f>
        <v>0.19100614172356128</v>
      </c>
      <c r="C30" s="35">
        <f>'計算用(風力)'!C30</f>
        <v>0.23075819372168344</v>
      </c>
      <c r="D30" s="35">
        <f>'計算用(風力)'!D30</f>
        <v>0.2956923421675155</v>
      </c>
      <c r="E30" s="35">
        <f>'計算用(風力)'!E30</f>
        <v>0.18994292578173214</v>
      </c>
      <c r="F30" s="35">
        <f>'計算用(風力)'!F30</f>
        <v>0.14811790183130216</v>
      </c>
      <c r="G30" s="35">
        <f>'計算用(風力)'!G30</f>
        <v>0.16641939159004432</v>
      </c>
      <c r="H30" s="35">
        <f>'計算用(風力)'!H30</f>
        <v>0.136424712971844</v>
      </c>
      <c r="I30" s="35">
        <f>'計算用(風力)'!I30</f>
        <v>0.21611855057496951</v>
      </c>
      <c r="J30" s="35">
        <f>'計算用(風力)'!J30</f>
        <v>0.14472722695681689</v>
      </c>
      <c r="N30" s="35">
        <f>HLOOKUP('入力(風力)'!$E$13,$B$2:$J$35,29,0)</f>
        <v>0.23075819372168344</v>
      </c>
    </row>
    <row r="31" spans="1:14" x14ac:dyDescent="0.3">
      <c r="A31" s="10" t="s">
        <v>19</v>
      </c>
      <c r="B31" s="35">
        <f>'計算用(風力)'!B31</f>
        <v>0.25509248765295478</v>
      </c>
      <c r="C31" s="35">
        <f>'計算用(風力)'!C31</f>
        <v>0.32186966046512888</v>
      </c>
      <c r="D31" s="35">
        <f>'計算用(風力)'!D31</f>
        <v>0.20450509753872334</v>
      </c>
      <c r="E31" s="35">
        <f>'計算用(風力)'!E31</f>
        <v>0.31750342390439873</v>
      </c>
      <c r="F31" s="35">
        <f>'計算用(風力)'!F31</f>
        <v>0.27568825906085104</v>
      </c>
      <c r="G31" s="35">
        <f>'計算用(風力)'!G31</f>
        <v>0.28764701562732564</v>
      </c>
      <c r="H31" s="35">
        <f>'計算用(風力)'!H31</f>
        <v>0.19831617914220798</v>
      </c>
      <c r="I31" s="35">
        <f>'計算用(風力)'!I31</f>
        <v>0.39931118520033904</v>
      </c>
      <c r="J31" s="35">
        <f>'計算用(風力)'!J31</f>
        <v>0.19644854690996075</v>
      </c>
      <c r="N31" s="35">
        <f>HLOOKUP('入力(風力)'!$E$13,$B$2:$J$35,30,0)</f>
        <v>0.32186966046512888</v>
      </c>
    </row>
    <row r="32" spans="1:14" x14ac:dyDescent="0.3">
      <c r="A32" s="10" t="s">
        <v>20</v>
      </c>
      <c r="B32" s="35">
        <f>'計算用(風力)'!B32</f>
        <v>0.26697055214443927</v>
      </c>
      <c r="C32" s="35">
        <f>'計算用(風力)'!C32</f>
        <v>0.44028904738672453</v>
      </c>
      <c r="D32" s="35">
        <f>'計算用(風力)'!D32</f>
        <v>0.22146241546630185</v>
      </c>
      <c r="E32" s="35">
        <f>'計算用(風力)'!E32</f>
        <v>0.23267808092729994</v>
      </c>
      <c r="F32" s="35">
        <f>'計算用(風力)'!F32</f>
        <v>0.27920570802948458</v>
      </c>
      <c r="G32" s="35">
        <f>'計算用(風力)'!G32</f>
        <v>0.27422282348863564</v>
      </c>
      <c r="H32" s="35">
        <f>'計算用(風力)'!H32</f>
        <v>0.18414556986454381</v>
      </c>
      <c r="I32" s="35">
        <f>'計算用(風力)'!I32</f>
        <v>0.39101248155785689</v>
      </c>
      <c r="J32" s="35">
        <f>'計算用(風力)'!J32</f>
        <v>0.23373582234617926</v>
      </c>
      <c r="N32" s="35">
        <f>HLOOKUP('入力(風力)'!$E$13,$B$2:$J$35,31,0)</f>
        <v>0.44028904738672453</v>
      </c>
    </row>
    <row r="33" spans="1:30" x14ac:dyDescent="0.3">
      <c r="A33" s="10" t="s">
        <v>21</v>
      </c>
      <c r="B33" s="35">
        <f>'計算用(風力)'!B33</f>
        <v>0.2219346289945629</v>
      </c>
      <c r="C33" s="35">
        <f>'計算用(風力)'!C33</f>
        <v>0.50138223102970858</v>
      </c>
      <c r="D33" s="35">
        <f>'計算用(風力)'!D33</f>
        <v>0.29319868537496596</v>
      </c>
      <c r="E33" s="35">
        <f>'計算用(風力)'!E33</f>
        <v>0.34697268630578332</v>
      </c>
      <c r="F33" s="35">
        <f>'計算用(風力)'!F33</f>
        <v>0.25656923060867259</v>
      </c>
      <c r="G33" s="35">
        <f>'計算用(風力)'!G33</f>
        <v>0.35449322347782714</v>
      </c>
      <c r="H33" s="35">
        <f>'計算用(風力)'!H33</f>
        <v>0.24736489563570158</v>
      </c>
      <c r="I33" s="35">
        <f>'計算用(風力)'!I33</f>
        <v>0.46119991160274532</v>
      </c>
      <c r="J33" s="35">
        <f>'計算用(風力)'!J33</f>
        <v>0.23643557274951885</v>
      </c>
      <c r="N33" s="35">
        <f>HLOOKUP('入力(風力)'!$E$13,$B$2:$J$35,32,0)</f>
        <v>0.50138223102970858</v>
      </c>
    </row>
    <row r="34" spans="1:30" x14ac:dyDescent="0.3">
      <c r="A34" s="10" t="s">
        <v>22</v>
      </c>
      <c r="B34" s="35">
        <f>'計算用(風力)'!B34</f>
        <v>0.26297079075631996</v>
      </c>
      <c r="C34" s="35">
        <f>'計算用(風力)'!C34</f>
        <v>0.52364409861572947</v>
      </c>
      <c r="D34" s="35">
        <f>'計算用(風力)'!D34</f>
        <v>0.25728229787566803</v>
      </c>
      <c r="E34" s="35">
        <f>'計算用(風力)'!E34</f>
        <v>0.40873158559759415</v>
      </c>
      <c r="F34" s="35">
        <f>'計算用(風力)'!F34</f>
        <v>0.26764787963965092</v>
      </c>
      <c r="G34" s="35">
        <f>'計算用(風力)'!G34</f>
        <v>0.3679753745018296</v>
      </c>
      <c r="H34" s="35">
        <f>'計算用(風力)'!H34</f>
        <v>0.29392159362595272</v>
      </c>
      <c r="I34" s="35">
        <f>'計算用(風力)'!I34</f>
        <v>0.47169589450363741</v>
      </c>
      <c r="J34" s="35">
        <f>'計算用(風力)'!J34</f>
        <v>0.28153121860420671</v>
      </c>
      <c r="N34" s="35">
        <f>HLOOKUP('入力(風力)'!$E$13,$B$2:$J$35,33,0)</f>
        <v>0.52364409861572947</v>
      </c>
      <c r="Q34" s="1" t="s">
        <v>93</v>
      </c>
    </row>
    <row r="35" spans="1:30" x14ac:dyDescent="0.3">
      <c r="A35" s="10" t="s">
        <v>23</v>
      </c>
      <c r="B35" s="35">
        <f>'計算用(風力)'!B35</f>
        <v>0.22377727720436297</v>
      </c>
      <c r="C35" s="35">
        <f>'計算用(風力)'!C35</f>
        <v>0.39002080317081644</v>
      </c>
      <c r="D35" s="35">
        <f>'計算用(風力)'!D35</f>
        <v>0.34248214272171801</v>
      </c>
      <c r="E35" s="35">
        <f>'計算用(風力)'!E35</f>
        <v>0.48052639051894469</v>
      </c>
      <c r="F35" s="35">
        <f>'計算用(風力)'!F35</f>
        <v>0.26637374127646968</v>
      </c>
      <c r="G35" s="35">
        <f>'計算用(風力)'!G35</f>
        <v>0.35116332027066977</v>
      </c>
      <c r="H35" s="35">
        <f>'計算用(風力)'!H35</f>
        <v>0.27560504940954245</v>
      </c>
      <c r="I35" s="35">
        <f>'計算用(風力)'!I35</f>
        <v>0.49563545414036492</v>
      </c>
      <c r="J35" s="35">
        <f>'計算用(風力)'!J35</f>
        <v>0.27821928594959955</v>
      </c>
      <c r="N35" s="35">
        <f>HLOOKUP('入力(風力)'!$E$13,$B$2:$J$35,34,0)</f>
        <v>0.39002080317081644</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f>IF('入力欄(差替情報)'!$D$9=B$2,B24*'入力欄(差替情報)'!$D$22/1000,0)</f>
        <v>0</v>
      </c>
      <c r="C38" s="41">
        <f>IF('入力欄(差替情報)'!$D$9=C$2,C24*'入力欄(差替情報)'!$D$22/1000,0)</f>
        <v>0</v>
      </c>
      <c r="D38" s="41">
        <f>IF('入力欄(差替情報)'!$D$9=D$2,D24*'入力欄(差替情報)'!$D$22/1000,0)</f>
        <v>0</v>
      </c>
      <c r="E38" s="41">
        <f>IF('入力欄(差替情報)'!$D$9=E$2,E24*'入力欄(差替情報)'!$D$22/1000,0)</f>
        <v>0</v>
      </c>
      <c r="F38" s="41">
        <f>IF('入力欄(差替情報)'!$D$9=F$2,F24*'入力欄(差替情報)'!$D$22/1000,0)</f>
        <v>0</v>
      </c>
      <c r="G38" s="41">
        <f>IF('入力欄(差替情報)'!$D$9=G$2,G24*'入力欄(差替情報)'!$D$22/1000,0)</f>
        <v>0</v>
      </c>
      <c r="H38" s="41">
        <f>IF('入力欄(差替情報)'!$D$9=H$2,H24*'入力欄(差替情報)'!$D$22/1000,0)</f>
        <v>0</v>
      </c>
      <c r="I38" s="41">
        <f>IF('入力欄(差替情報)'!$D$9=I$2,I24*'入力欄(差替情報)'!$D$22/1000,0)</f>
        <v>0</v>
      </c>
      <c r="J38" s="41">
        <f>IF('入力欄(差替情報)'!$D$9=J$2,J24*'入力欄(差替情報)'!$D$22/1000,0)</f>
        <v>0</v>
      </c>
      <c r="K38" s="43">
        <f>SUM(B38:J38)</f>
        <v>0</v>
      </c>
      <c r="L38" s="44">
        <f>MIN($K$38:$K$49)</f>
        <v>0</v>
      </c>
      <c r="N38" s="39">
        <f t="shared" ref="N38:N49" si="1">K38*1000</f>
        <v>0</v>
      </c>
      <c r="Q38" s="10" t="s">
        <v>12</v>
      </c>
      <c r="R38" s="41">
        <f>IF('入力欄(差替情報)'!$D$9=B$2,B24*'入力欄(差替情報)'!$D$22/1000,0)</f>
        <v>0</v>
      </c>
      <c r="S38" s="41">
        <f>IF('入力欄(差替情報)'!$D$9=C$2,C24*'入力欄(差替情報)'!$D$22/1000,0)</f>
        <v>0</v>
      </c>
      <c r="T38" s="41">
        <f>IF('入力欄(差替情報)'!$D$9=D$2,D24*'入力欄(差替情報)'!$D$22/1000,0)</f>
        <v>0</v>
      </c>
      <c r="U38" s="41">
        <f>IF('入力欄(差替情報)'!$D$9=E$2,E24*'入力欄(差替情報)'!$D$22/1000,0)</f>
        <v>0</v>
      </c>
      <c r="V38" s="41">
        <f>IF('入力欄(差替情報)'!$D$9=F$2,F24*'入力欄(差替情報)'!$D$22/1000,0)</f>
        <v>0</v>
      </c>
      <c r="W38" s="41">
        <f>IF('入力欄(差替情報)'!$D$9=G$2,G24*'入力欄(差替情報)'!$D$22/1000,0)</f>
        <v>0</v>
      </c>
      <c r="X38" s="41">
        <f>IF('入力欄(差替情報)'!$D$9=H$2,H24*'入力欄(差替情報)'!$D$22/1000,0)</f>
        <v>0</v>
      </c>
      <c r="Y38" s="41">
        <f>IF('入力欄(差替情報)'!$D$9=I$2,I24*'入力欄(差替情報)'!$D$22/1000,0)</f>
        <v>0</v>
      </c>
      <c r="Z38" s="41">
        <f>IF('入力欄(差替情報)'!$D$9=J$2,J24*'入力欄(差替情報)'!$D$22/1000,0)</f>
        <v>0</v>
      </c>
      <c r="AA38" s="43">
        <f>SUM(R38:Z38)</f>
        <v>0</v>
      </c>
      <c r="AB38" s="44">
        <f>MIN($AA$38:$AA$49)</f>
        <v>0</v>
      </c>
      <c r="AD38" s="39">
        <f>AA38*1000</f>
        <v>0</v>
      </c>
    </row>
    <row r="39" spans="1:30" x14ac:dyDescent="0.3">
      <c r="A39" s="10" t="s">
        <v>13</v>
      </c>
      <c r="B39" s="41">
        <f>IF('入力欄(差替情報)'!$D$9=B$2,B25*'入力欄(差替情報)'!$E$22/1000,0)</f>
        <v>0</v>
      </c>
      <c r="C39" s="41">
        <f>IF('入力欄(差替情報)'!$D$9=C$2,C25*'入力欄(差替情報)'!$E$22/1000,0)</f>
        <v>0</v>
      </c>
      <c r="D39" s="41">
        <f>IF('入力欄(差替情報)'!$D$9=D$2,D25*'入力欄(差替情報)'!$E$22/1000,0)</f>
        <v>0</v>
      </c>
      <c r="E39" s="41">
        <f>IF('入力欄(差替情報)'!$D$9=E$2,E25*'入力欄(差替情報)'!$E$22/1000,0)</f>
        <v>0</v>
      </c>
      <c r="F39" s="41">
        <f>IF('入力欄(差替情報)'!$D$9=F$2,F25*'入力欄(差替情報)'!$E$22/1000,0)</f>
        <v>0</v>
      </c>
      <c r="G39" s="41">
        <f>IF('入力欄(差替情報)'!$D$9=G$2,G25*'入力欄(差替情報)'!$E$22/1000,0)</f>
        <v>0</v>
      </c>
      <c r="H39" s="41">
        <f>IF('入力欄(差替情報)'!$D$9=H$2,H25*'入力欄(差替情報)'!$E$22/1000,0)</f>
        <v>0</v>
      </c>
      <c r="I39" s="41">
        <f>IF('入力欄(差替情報)'!$D$9=I$2,I25*'入力欄(差替情報)'!$E$22/1000,0)</f>
        <v>0</v>
      </c>
      <c r="J39" s="41">
        <f>IF('入力欄(差替情報)'!$D$9=J$2,J25*'入力欄(差替情報)'!$E$22/1000,0)</f>
        <v>0</v>
      </c>
      <c r="K39" s="43">
        <f t="shared" ref="K39:K48" si="2">SUM(B39:J39)</f>
        <v>0</v>
      </c>
      <c r="L39" s="44">
        <f t="shared" ref="L39:L49" si="3">MIN($K$38:$K$49)</f>
        <v>0</v>
      </c>
      <c r="N39" s="39">
        <f t="shared" si="1"/>
        <v>0</v>
      </c>
      <c r="Q39" s="10" t="s">
        <v>13</v>
      </c>
      <c r="R39" s="41">
        <f>IF('入力欄(差替情報)'!$D$9=B$2,B25*'入力欄(差替情報)'!$E$22/1000,0)</f>
        <v>0</v>
      </c>
      <c r="S39" s="41">
        <f>IF('入力欄(差替情報)'!$D$9=C$2,C25*'入力欄(差替情報)'!$E$22/1000,0)</f>
        <v>0</v>
      </c>
      <c r="T39" s="41">
        <f>IF('入力欄(差替情報)'!$D$9=D$2,D25*'入力欄(差替情報)'!$E$22/1000,0)</f>
        <v>0</v>
      </c>
      <c r="U39" s="41">
        <f>IF('入力欄(差替情報)'!$D$9=E$2,E25*'入力欄(差替情報)'!$E$22/1000,0)</f>
        <v>0</v>
      </c>
      <c r="V39" s="41">
        <f>IF('入力欄(差替情報)'!$D$9=F$2,F25*'入力欄(差替情報)'!$E$22/1000,0)</f>
        <v>0</v>
      </c>
      <c r="W39" s="41">
        <f>IF('入力欄(差替情報)'!$D$9=G$2,G25*'入力欄(差替情報)'!$E$22/1000,0)</f>
        <v>0</v>
      </c>
      <c r="X39" s="41">
        <f>IF('入力欄(差替情報)'!$D$9=H$2,H25*'入力欄(差替情報)'!$E$22/1000,0)</f>
        <v>0</v>
      </c>
      <c r="Y39" s="41">
        <f>IF('入力欄(差替情報)'!$D$9=I$2,I25*'入力欄(差替情報)'!$E$22/1000,0)</f>
        <v>0</v>
      </c>
      <c r="Z39" s="41">
        <f>IF('入力欄(差替情報)'!$D$9=J$2,J25*'入力欄(差替情報)'!$E$22/1000,0)</f>
        <v>0</v>
      </c>
      <c r="AA39" s="43">
        <f t="shared" ref="AA39:AA48" si="4">SUM(R39:Z39)</f>
        <v>0</v>
      </c>
      <c r="AB39" s="44">
        <f t="shared" ref="AB39:AB49" si="5">MIN($AA$38:$AA$49)</f>
        <v>0</v>
      </c>
      <c r="AD39" s="39">
        <f t="shared" ref="AD39:AD48" si="6">AA39*1000</f>
        <v>0</v>
      </c>
    </row>
    <row r="40" spans="1:30" x14ac:dyDescent="0.3">
      <c r="A40" s="10" t="s">
        <v>14</v>
      </c>
      <c r="B40" s="41">
        <f>IF('入力欄(差替情報)'!$D$9=B$2,B26*'入力欄(差替情報)'!$F$22/1000,0)</f>
        <v>0</v>
      </c>
      <c r="C40" s="41">
        <f>IF('入力欄(差替情報)'!$D$9=C$2,C26*'入力欄(差替情報)'!$F$22/1000,0)</f>
        <v>0</v>
      </c>
      <c r="D40" s="41">
        <f>IF('入力欄(差替情報)'!$D$9=D$2,D26*'入力欄(差替情報)'!$F$22/1000,0)</f>
        <v>0</v>
      </c>
      <c r="E40" s="41">
        <f>IF('入力欄(差替情報)'!$D$9=E$2,E26*'入力欄(差替情報)'!$F$22/1000,0)</f>
        <v>0</v>
      </c>
      <c r="F40" s="41">
        <f>IF('入力欄(差替情報)'!$D$9=F$2,F26*'入力欄(差替情報)'!$F$22/1000,0)</f>
        <v>0</v>
      </c>
      <c r="G40" s="41">
        <f>IF('入力欄(差替情報)'!$D$9=G$2,G26*'入力欄(差替情報)'!$F$22/1000,0)</f>
        <v>0</v>
      </c>
      <c r="H40" s="41">
        <f>IF('入力欄(差替情報)'!$D$9=H$2,H26*'入力欄(差替情報)'!$F$22/1000,0)</f>
        <v>0</v>
      </c>
      <c r="I40" s="41">
        <f>IF('入力欄(差替情報)'!$D$9=I$2,I26*'入力欄(差替情報)'!$F$22/1000,0)</f>
        <v>0</v>
      </c>
      <c r="J40" s="41">
        <f>IF('入力欄(差替情報)'!$D$9=J$2,J26*'入力欄(差替情報)'!$F$22/1000,0)</f>
        <v>0</v>
      </c>
      <c r="K40" s="43">
        <f t="shared" si="2"/>
        <v>0</v>
      </c>
      <c r="L40" s="44">
        <f t="shared" si="3"/>
        <v>0</v>
      </c>
      <c r="N40" s="39">
        <f t="shared" si="1"/>
        <v>0</v>
      </c>
      <c r="Q40" s="10" t="s">
        <v>14</v>
      </c>
      <c r="R40" s="41">
        <f>IF('入力欄(差替情報)'!$D$9=B$2,B26*'入力欄(差替情報)'!$F$22/1000,0)</f>
        <v>0</v>
      </c>
      <c r="S40" s="41">
        <f>IF('入力欄(差替情報)'!$D$9=C$2,C26*'入力欄(差替情報)'!$F$22/1000,0)</f>
        <v>0</v>
      </c>
      <c r="T40" s="41">
        <f>IF('入力欄(差替情報)'!$D$9=D$2,D26*'入力欄(差替情報)'!$F$22/1000,0)</f>
        <v>0</v>
      </c>
      <c r="U40" s="41">
        <f>IF('入力欄(差替情報)'!$D$9=E$2,E26*'入力欄(差替情報)'!$F$22/1000,0)</f>
        <v>0</v>
      </c>
      <c r="V40" s="41">
        <f>IF('入力欄(差替情報)'!$D$9=F$2,F26*'入力欄(差替情報)'!$F$22/1000,0)</f>
        <v>0</v>
      </c>
      <c r="W40" s="41">
        <f>IF('入力欄(差替情報)'!$D$9=G$2,G26*'入力欄(差替情報)'!$F$22/1000,0)</f>
        <v>0</v>
      </c>
      <c r="X40" s="41">
        <f>IF('入力欄(差替情報)'!$D$9=H$2,H26*'入力欄(差替情報)'!$F$22/1000,0)</f>
        <v>0</v>
      </c>
      <c r="Y40" s="41">
        <f>IF('入力欄(差替情報)'!$D$9=I$2,I26*'入力欄(差替情報)'!$F$22/1000,0)</f>
        <v>0</v>
      </c>
      <c r="Z40" s="41">
        <f>IF('入力欄(差替情報)'!$D$9=J$2,J26*'入力欄(差替情報)'!$F$22/1000,0)</f>
        <v>0</v>
      </c>
      <c r="AA40" s="43">
        <f t="shared" si="4"/>
        <v>0</v>
      </c>
      <c r="AB40" s="44">
        <f t="shared" si="5"/>
        <v>0</v>
      </c>
      <c r="AD40" s="39">
        <f t="shared" si="6"/>
        <v>0</v>
      </c>
    </row>
    <row r="41" spans="1:30" x14ac:dyDescent="0.3">
      <c r="A41" s="10" t="s">
        <v>15</v>
      </c>
      <c r="B41" s="41">
        <f>IF('入力欄(差替情報)'!$D$9=B$2,B27*'入力欄(差替情報)'!$G$22/1000,0)</f>
        <v>0</v>
      </c>
      <c r="C41" s="41">
        <f>IF('入力欄(差替情報)'!$D$9=C$2,C27*'入力欄(差替情報)'!$G$22/1000,0)</f>
        <v>0</v>
      </c>
      <c r="D41" s="41">
        <f>IF('入力欄(差替情報)'!$D$9=D$2,D27*'入力欄(差替情報)'!$G$22/1000,0)</f>
        <v>0</v>
      </c>
      <c r="E41" s="41">
        <f>IF('入力欄(差替情報)'!$D$9=E$2,E27*'入力欄(差替情報)'!$G$22/1000,0)</f>
        <v>0</v>
      </c>
      <c r="F41" s="41">
        <f>IF('入力欄(差替情報)'!$D$9=F$2,F27*'入力欄(差替情報)'!$G$22/1000,0)</f>
        <v>0</v>
      </c>
      <c r="G41" s="41">
        <f>IF('入力欄(差替情報)'!$D$9=G$2,G27*'入力欄(差替情報)'!$G$22/1000,0)</f>
        <v>0</v>
      </c>
      <c r="H41" s="41">
        <f>IF('入力欄(差替情報)'!$D$9=H$2,H27*'入力欄(差替情報)'!$G$22/1000,0)</f>
        <v>0</v>
      </c>
      <c r="I41" s="41">
        <f>IF('入力欄(差替情報)'!$D$9=I$2,I27*'入力欄(差替情報)'!$G$22/1000,0)</f>
        <v>0</v>
      </c>
      <c r="J41" s="41">
        <f>IF('入力欄(差替情報)'!$D$9=J$2,J27*'入力欄(差替情報)'!$G$22/1000,0)</f>
        <v>0</v>
      </c>
      <c r="K41" s="43">
        <f t="shared" si="2"/>
        <v>0</v>
      </c>
      <c r="L41" s="44">
        <f t="shared" si="3"/>
        <v>0</v>
      </c>
      <c r="N41" s="39">
        <f t="shared" si="1"/>
        <v>0</v>
      </c>
      <c r="Q41" s="10" t="s">
        <v>15</v>
      </c>
      <c r="R41" s="41">
        <f>IF('入力欄(差替情報)'!$D$9=B$2,B27*'入力欄(差替情報)'!$G$22/1000,0)</f>
        <v>0</v>
      </c>
      <c r="S41" s="41">
        <f>IF('入力欄(差替情報)'!$D$9=C$2,C27*'入力欄(差替情報)'!$G$22/1000,0)</f>
        <v>0</v>
      </c>
      <c r="T41" s="41">
        <f>IF('入力欄(差替情報)'!$D$9=D$2,D27*'入力欄(差替情報)'!$G$22/1000,0)</f>
        <v>0</v>
      </c>
      <c r="U41" s="41">
        <f>IF('入力欄(差替情報)'!$D$9=E$2,E27*'入力欄(差替情報)'!$G$22/1000,0)</f>
        <v>0</v>
      </c>
      <c r="V41" s="41">
        <f>IF('入力欄(差替情報)'!$D$9=F$2,F27*'入力欄(差替情報)'!$G$22/1000,0)</f>
        <v>0</v>
      </c>
      <c r="W41" s="41">
        <f>IF('入力欄(差替情報)'!$D$9=G$2,G27*'入力欄(差替情報)'!$G$22/1000,0)</f>
        <v>0</v>
      </c>
      <c r="X41" s="41">
        <f>IF('入力欄(差替情報)'!$D$9=H$2,H27*'入力欄(差替情報)'!$G$22/1000,0)</f>
        <v>0</v>
      </c>
      <c r="Y41" s="41">
        <f>IF('入力欄(差替情報)'!$D$9=I$2,I27*'入力欄(差替情報)'!$G$22/1000,0)</f>
        <v>0</v>
      </c>
      <c r="Z41" s="41">
        <f>IF('入力欄(差替情報)'!$D$9=J$2,J27*'入力欄(差替情報)'!$G$22/1000,0)</f>
        <v>0</v>
      </c>
      <c r="AA41" s="43">
        <f t="shared" si="4"/>
        <v>0</v>
      </c>
      <c r="AB41" s="44">
        <f t="shared" si="5"/>
        <v>0</v>
      </c>
      <c r="AD41" s="39">
        <f t="shared" si="6"/>
        <v>0</v>
      </c>
    </row>
    <row r="42" spans="1:30" x14ac:dyDescent="0.3">
      <c r="A42" s="10" t="s">
        <v>16</v>
      </c>
      <c r="B42" s="41">
        <f>IF('入力欄(差替情報)'!$D$9=B$2,B28*'入力欄(差替情報)'!$H$22/1000,0)</f>
        <v>0</v>
      </c>
      <c r="C42" s="41">
        <f>IF('入力欄(差替情報)'!$D$9=C$2,C28*'入力欄(差替情報)'!$H$22/1000,0)</f>
        <v>0</v>
      </c>
      <c r="D42" s="41">
        <f>IF('入力欄(差替情報)'!$D$9=D$2,D28*'入力欄(差替情報)'!$H$22/1000,0)</f>
        <v>0</v>
      </c>
      <c r="E42" s="41">
        <f>IF('入力欄(差替情報)'!$D$9=E$2,E28*'入力欄(差替情報)'!$H$22/1000,0)</f>
        <v>0</v>
      </c>
      <c r="F42" s="41">
        <f>IF('入力欄(差替情報)'!$D$9=F$2,F28*'入力欄(差替情報)'!$H$22/1000,0)</f>
        <v>0</v>
      </c>
      <c r="G42" s="41">
        <f>IF('入力欄(差替情報)'!$D$9=G$2,G28*'入力欄(差替情報)'!$H$22/1000,0)</f>
        <v>0</v>
      </c>
      <c r="H42" s="41">
        <f>IF('入力欄(差替情報)'!$D$9=H$2,H28*'入力欄(差替情報)'!$H$22/1000,0)</f>
        <v>0</v>
      </c>
      <c r="I42" s="41">
        <f>IF('入力欄(差替情報)'!$D$9=I$2,I28*'入力欄(差替情報)'!$H$22/1000,0)</f>
        <v>0</v>
      </c>
      <c r="J42" s="41">
        <f>IF('入力欄(差替情報)'!$D$9=J$2,J28*'入力欄(差替情報)'!$H$22/1000,0)</f>
        <v>0</v>
      </c>
      <c r="K42" s="43">
        <f t="shared" si="2"/>
        <v>0</v>
      </c>
      <c r="L42" s="44">
        <f t="shared" si="3"/>
        <v>0</v>
      </c>
      <c r="N42" s="39">
        <f t="shared" si="1"/>
        <v>0</v>
      </c>
      <c r="Q42" s="10" t="s">
        <v>16</v>
      </c>
      <c r="R42" s="41">
        <f>IF('入力欄(差替情報)'!$D$9=B$2,B28*'入力欄(差替情報)'!$H$22/1000,0)</f>
        <v>0</v>
      </c>
      <c r="S42" s="41">
        <f>IF('入力欄(差替情報)'!$D$9=C$2,C28*'入力欄(差替情報)'!$H$22/1000,0)</f>
        <v>0</v>
      </c>
      <c r="T42" s="41">
        <f>IF('入力欄(差替情報)'!$D$9=D$2,D28*'入力欄(差替情報)'!$H$22/1000,0)</f>
        <v>0</v>
      </c>
      <c r="U42" s="41">
        <f>IF('入力欄(差替情報)'!$D$9=E$2,E28*'入力欄(差替情報)'!$H$22/1000,0)</f>
        <v>0</v>
      </c>
      <c r="V42" s="41">
        <f>IF('入力欄(差替情報)'!$D$9=F$2,F28*'入力欄(差替情報)'!$H$22/1000,0)</f>
        <v>0</v>
      </c>
      <c r="W42" s="41">
        <f>IF('入力欄(差替情報)'!$D$9=G$2,G28*'入力欄(差替情報)'!$H$22/1000,0)</f>
        <v>0</v>
      </c>
      <c r="X42" s="41">
        <f>IF('入力欄(差替情報)'!$D$9=H$2,H28*'入力欄(差替情報)'!$H$22/1000,0)</f>
        <v>0</v>
      </c>
      <c r="Y42" s="41">
        <f>IF('入力欄(差替情報)'!$D$9=I$2,I28*'入力欄(差替情報)'!$H$22/1000,0)</f>
        <v>0</v>
      </c>
      <c r="Z42" s="41">
        <f>IF('入力欄(差替情報)'!$D$9=J$2,J28*'入力欄(差替情報)'!$H$22/1000,0)</f>
        <v>0</v>
      </c>
      <c r="AA42" s="43">
        <f t="shared" si="4"/>
        <v>0</v>
      </c>
      <c r="AB42" s="44">
        <f t="shared" si="5"/>
        <v>0</v>
      </c>
      <c r="AD42" s="39">
        <f t="shared" si="6"/>
        <v>0</v>
      </c>
    </row>
    <row r="43" spans="1:30" x14ac:dyDescent="0.3">
      <c r="A43" s="10" t="s">
        <v>17</v>
      </c>
      <c r="B43" s="41">
        <f>IF('入力欄(差替情報)'!$D$9=B$2,B29*'入力欄(差替情報)'!$I$22/1000,0)</f>
        <v>0</v>
      </c>
      <c r="C43" s="41">
        <f>IF('入力欄(差替情報)'!$D$9=C$2,C29*'入力欄(差替情報)'!$I$22/1000,0)</f>
        <v>0</v>
      </c>
      <c r="D43" s="41">
        <f>IF('入力欄(差替情報)'!$D$9=D$2,D29*'入力欄(差替情報)'!$I$22/1000,0)</f>
        <v>0</v>
      </c>
      <c r="E43" s="41">
        <f>IF('入力欄(差替情報)'!$D$9=E$2,E29*'入力欄(差替情報)'!$I$22/1000,0)</f>
        <v>0</v>
      </c>
      <c r="F43" s="41">
        <f>IF('入力欄(差替情報)'!$D$9=F$2,F29*'入力欄(差替情報)'!$I$22/1000,0)</f>
        <v>0</v>
      </c>
      <c r="G43" s="41">
        <f>IF('入力欄(差替情報)'!$D$9=G$2,G29*'入力欄(差替情報)'!$I$22/1000,0)</f>
        <v>0</v>
      </c>
      <c r="H43" s="41">
        <f>IF('入力欄(差替情報)'!$D$9=H$2,H29*'入力欄(差替情報)'!$I$22/1000,0)</f>
        <v>0</v>
      </c>
      <c r="I43" s="41">
        <f>IF('入力欄(差替情報)'!$D$9=I$2,I29*'入力欄(差替情報)'!$I$22/1000,0)</f>
        <v>0</v>
      </c>
      <c r="J43" s="41">
        <f>IF('入力欄(差替情報)'!$D$9=J$2,J29*'入力欄(差替情報)'!$I$22/1000,0)</f>
        <v>0</v>
      </c>
      <c r="K43" s="43">
        <f t="shared" si="2"/>
        <v>0</v>
      </c>
      <c r="L43" s="44">
        <f t="shared" si="3"/>
        <v>0</v>
      </c>
      <c r="N43" s="39">
        <f t="shared" si="1"/>
        <v>0</v>
      </c>
      <c r="Q43" s="10" t="s">
        <v>17</v>
      </c>
      <c r="R43" s="41">
        <f>IF('入力欄(差替情報)'!$D$9=B$2,B29*'入力欄(差替情報)'!$I$22/1000,0)</f>
        <v>0</v>
      </c>
      <c r="S43" s="41">
        <f>IF('入力欄(差替情報)'!$D$9=C$2,C29*'入力欄(差替情報)'!$I$22/1000,0)</f>
        <v>0</v>
      </c>
      <c r="T43" s="41">
        <f>IF('入力欄(差替情報)'!$D$9=D$2,D29*'入力欄(差替情報)'!$I$22/1000,0)</f>
        <v>0</v>
      </c>
      <c r="U43" s="41">
        <f>IF('入力欄(差替情報)'!$D$9=E$2,E29*'入力欄(差替情報)'!$I$22/1000,0)</f>
        <v>0</v>
      </c>
      <c r="V43" s="41">
        <f>IF('入力欄(差替情報)'!$D$9=F$2,F29*'入力欄(差替情報)'!$I$22/1000,0)</f>
        <v>0</v>
      </c>
      <c r="W43" s="41">
        <f>IF('入力欄(差替情報)'!$D$9=G$2,G29*'入力欄(差替情報)'!$I$22/1000,0)</f>
        <v>0</v>
      </c>
      <c r="X43" s="41">
        <f>IF('入力欄(差替情報)'!$D$9=H$2,H29*'入力欄(差替情報)'!$I$22/1000,0)</f>
        <v>0</v>
      </c>
      <c r="Y43" s="41">
        <f>IF('入力欄(差替情報)'!$D$9=I$2,I29*'入力欄(差替情報)'!$I$22/1000,0)</f>
        <v>0</v>
      </c>
      <c r="Z43" s="41">
        <f>IF('入力欄(差替情報)'!$D$9=J$2,J29*'入力欄(差替情報)'!$I$22/1000,0)</f>
        <v>0</v>
      </c>
      <c r="AA43" s="43">
        <f t="shared" si="4"/>
        <v>0</v>
      </c>
      <c r="AB43" s="44">
        <f t="shared" si="5"/>
        <v>0</v>
      </c>
      <c r="AD43" s="39">
        <f t="shared" si="6"/>
        <v>0</v>
      </c>
    </row>
    <row r="44" spans="1:30" x14ac:dyDescent="0.3">
      <c r="A44" s="10" t="s">
        <v>18</v>
      </c>
      <c r="B44" s="41">
        <f>IF('入力欄(差替情報)'!$D$9=B$2,B30*'入力欄(差替情報)'!$J$22/1000,0)</f>
        <v>0</v>
      </c>
      <c r="C44" s="41">
        <f>IF('入力欄(差替情報)'!$D$9=C$2,C30*'入力欄(差替情報)'!$J$22/1000,0)</f>
        <v>0</v>
      </c>
      <c r="D44" s="41">
        <f>IF('入力欄(差替情報)'!$D$9=D$2,D30*'入力欄(差替情報)'!$J$22/1000,0)</f>
        <v>0</v>
      </c>
      <c r="E44" s="41">
        <f>IF('入力欄(差替情報)'!$D$9=E$2,E30*'入力欄(差替情報)'!$J$22/1000,0)</f>
        <v>0</v>
      </c>
      <c r="F44" s="41">
        <f>IF('入力欄(差替情報)'!$D$9=F$2,F30*'入力欄(差替情報)'!$J$22/1000,0)</f>
        <v>0</v>
      </c>
      <c r="G44" s="41">
        <f>IF('入力欄(差替情報)'!$D$9=G$2,G30*'入力欄(差替情報)'!$J$22/1000,0)</f>
        <v>0</v>
      </c>
      <c r="H44" s="41">
        <f>IF('入力欄(差替情報)'!$D$9=H$2,H30*'入力欄(差替情報)'!$J$22/1000,0)</f>
        <v>0</v>
      </c>
      <c r="I44" s="41">
        <f>IF('入力欄(差替情報)'!$D$9=I$2,I30*'入力欄(差替情報)'!$J$22/1000,0)</f>
        <v>0</v>
      </c>
      <c r="J44" s="41">
        <f>IF('入力欄(差替情報)'!$D$9=J$2,J30*'入力欄(差替情報)'!$J$22/1000,0)</f>
        <v>0</v>
      </c>
      <c r="K44" s="43">
        <f t="shared" si="2"/>
        <v>0</v>
      </c>
      <c r="L44" s="44">
        <f t="shared" si="3"/>
        <v>0</v>
      </c>
      <c r="N44" s="39">
        <f t="shared" si="1"/>
        <v>0</v>
      </c>
      <c r="Q44" s="10" t="s">
        <v>18</v>
      </c>
      <c r="R44" s="41">
        <f>IF('入力欄(差替情報)'!$D$9=B$2,B30*'入力欄(差替情報)'!$J$22/1000,0)</f>
        <v>0</v>
      </c>
      <c r="S44" s="41">
        <f>IF('入力欄(差替情報)'!$D$9=C$2,C30*'入力欄(差替情報)'!$J$22/1000,0)</f>
        <v>0</v>
      </c>
      <c r="T44" s="41">
        <f>IF('入力欄(差替情報)'!$D$9=D$2,D30*'入力欄(差替情報)'!$J$22/1000,0)</f>
        <v>0</v>
      </c>
      <c r="U44" s="41">
        <f>IF('入力欄(差替情報)'!$D$9=E$2,E30*'入力欄(差替情報)'!$J$22/1000,0)</f>
        <v>0</v>
      </c>
      <c r="V44" s="41">
        <f>IF('入力欄(差替情報)'!$D$9=F$2,F30*'入力欄(差替情報)'!$J$22/1000,0)</f>
        <v>0</v>
      </c>
      <c r="W44" s="41">
        <f>IF('入力欄(差替情報)'!$D$9=G$2,G30*'入力欄(差替情報)'!$J$22/1000,0)</f>
        <v>0</v>
      </c>
      <c r="X44" s="41">
        <f>IF('入力欄(差替情報)'!$D$9=H$2,H30*'入力欄(差替情報)'!$J$22/1000,0)</f>
        <v>0</v>
      </c>
      <c r="Y44" s="41">
        <f>IF('入力欄(差替情報)'!$D$9=I$2,I30*'入力欄(差替情報)'!$J$22/1000,0)</f>
        <v>0</v>
      </c>
      <c r="Z44" s="41">
        <f>IF('入力欄(差替情報)'!$D$9=J$2,J30*'入力欄(差替情報)'!$J$22/1000,0)</f>
        <v>0</v>
      </c>
      <c r="AA44" s="43">
        <f t="shared" si="4"/>
        <v>0</v>
      </c>
      <c r="AB44" s="44">
        <f t="shared" si="5"/>
        <v>0</v>
      </c>
      <c r="AD44" s="39">
        <f t="shared" si="6"/>
        <v>0</v>
      </c>
    </row>
    <row r="45" spans="1:30" x14ac:dyDescent="0.3">
      <c r="A45" s="10" t="s">
        <v>19</v>
      </c>
      <c r="B45" s="41">
        <f>IF('入力欄(差替情報)'!$D$9=B$2,B31*'入力欄(差替情報)'!$K$22/1000,0)</f>
        <v>0</v>
      </c>
      <c r="C45" s="41">
        <f>IF('入力欄(差替情報)'!$D$9=C$2,C31*'入力欄(差替情報)'!$K$22/1000,0)</f>
        <v>0</v>
      </c>
      <c r="D45" s="41">
        <f>IF('入力欄(差替情報)'!$D$9=D$2,D31*'入力欄(差替情報)'!$K$22/1000,0)</f>
        <v>0</v>
      </c>
      <c r="E45" s="41">
        <f>IF('入力欄(差替情報)'!$D$9=E$2,E31*'入力欄(差替情報)'!$K$22/1000,0)</f>
        <v>0</v>
      </c>
      <c r="F45" s="41">
        <f>IF('入力欄(差替情報)'!$D$9=F$2,F31*'入力欄(差替情報)'!$K$22/1000,0)</f>
        <v>0</v>
      </c>
      <c r="G45" s="41">
        <f>IF('入力欄(差替情報)'!$D$9=G$2,G31*'入力欄(差替情報)'!$K$22/1000,0)</f>
        <v>0</v>
      </c>
      <c r="H45" s="41">
        <f>IF('入力欄(差替情報)'!$D$9=H$2,H31*'入力欄(差替情報)'!$K$22/1000,0)</f>
        <v>0</v>
      </c>
      <c r="I45" s="41">
        <f>IF('入力欄(差替情報)'!$D$9=I$2,I31*'入力欄(差替情報)'!$K$22/1000,0)</f>
        <v>0</v>
      </c>
      <c r="J45" s="41">
        <f>IF('入力欄(差替情報)'!$D$9=J$2,J31*'入力欄(差替情報)'!$K$22/1000,0)</f>
        <v>0</v>
      </c>
      <c r="K45" s="43">
        <f t="shared" si="2"/>
        <v>0</v>
      </c>
      <c r="L45" s="44">
        <f t="shared" si="3"/>
        <v>0</v>
      </c>
      <c r="N45" s="39">
        <f t="shared" si="1"/>
        <v>0</v>
      </c>
      <c r="Q45" s="10" t="s">
        <v>19</v>
      </c>
      <c r="R45" s="41">
        <f>IF('入力欄(差替情報)'!$D$9=B$2,B31*'入力欄(差替情報)'!$K$22/1000,0)</f>
        <v>0</v>
      </c>
      <c r="S45" s="41">
        <f>IF('入力欄(差替情報)'!$D$9=C$2,C31*'入力欄(差替情報)'!$K$22/1000,0)</f>
        <v>0</v>
      </c>
      <c r="T45" s="41">
        <f>IF('入力欄(差替情報)'!$D$9=D$2,D31*'入力欄(差替情報)'!$K$22/1000,0)</f>
        <v>0</v>
      </c>
      <c r="U45" s="41">
        <f>IF('入力欄(差替情報)'!$D$9=E$2,E31*'入力欄(差替情報)'!$K$22/1000,0)</f>
        <v>0</v>
      </c>
      <c r="V45" s="41">
        <f>IF('入力欄(差替情報)'!$D$9=F$2,F31*'入力欄(差替情報)'!$K$22/1000,0)</f>
        <v>0</v>
      </c>
      <c r="W45" s="41">
        <f>IF('入力欄(差替情報)'!$D$9=G$2,G31*'入力欄(差替情報)'!$K$22/1000,0)</f>
        <v>0</v>
      </c>
      <c r="X45" s="41">
        <f>IF('入力欄(差替情報)'!$D$9=H$2,H31*'入力欄(差替情報)'!$K$22/1000,0)</f>
        <v>0</v>
      </c>
      <c r="Y45" s="41">
        <f>IF('入力欄(差替情報)'!$D$9=I$2,I31*'入力欄(差替情報)'!$K$22/1000,0)</f>
        <v>0</v>
      </c>
      <c r="Z45" s="41">
        <f>IF('入力欄(差替情報)'!$D$9=J$2,J31*'入力欄(差替情報)'!$K$22/1000,0)</f>
        <v>0</v>
      </c>
      <c r="AA45" s="43">
        <f t="shared" si="4"/>
        <v>0</v>
      </c>
      <c r="AB45" s="44">
        <f t="shared" si="5"/>
        <v>0</v>
      </c>
      <c r="AD45" s="39">
        <f t="shared" si="6"/>
        <v>0</v>
      </c>
    </row>
    <row r="46" spans="1:30" x14ac:dyDescent="0.3">
      <c r="A46" s="10" t="s">
        <v>20</v>
      </c>
      <c r="B46" s="41">
        <f>IF('入力欄(差替情報)'!$D$9=B$2,B32*'入力欄(差替情報)'!$L$22/1000,0)</f>
        <v>0</v>
      </c>
      <c r="C46" s="41">
        <f>IF('入力欄(差替情報)'!$D$9=C$2,C32*'入力欄(差替情報)'!$L$22/1000,0)</f>
        <v>0</v>
      </c>
      <c r="D46" s="41">
        <f>IF('入力欄(差替情報)'!$D$9=D$2,D32*'入力欄(差替情報)'!$L$22/1000,0)</f>
        <v>0</v>
      </c>
      <c r="E46" s="41">
        <f>IF('入力欄(差替情報)'!$D$9=E$2,E32*'入力欄(差替情報)'!$L$22/1000,0)</f>
        <v>0</v>
      </c>
      <c r="F46" s="41">
        <f>IF('入力欄(差替情報)'!$D$9=F$2,F32*'入力欄(差替情報)'!$L$22/1000,0)</f>
        <v>0</v>
      </c>
      <c r="G46" s="41">
        <f>IF('入力欄(差替情報)'!$D$9=G$2,G32*'入力欄(差替情報)'!$L$22/1000,0)</f>
        <v>0</v>
      </c>
      <c r="H46" s="41">
        <f>IF('入力欄(差替情報)'!$D$9=H$2,H32*'入力欄(差替情報)'!$L$22/1000,0)</f>
        <v>0</v>
      </c>
      <c r="I46" s="41">
        <f>IF('入力欄(差替情報)'!$D$9=I$2,I32*'入力欄(差替情報)'!$L$22/1000,0)</f>
        <v>0</v>
      </c>
      <c r="J46" s="41">
        <f>IF('入力欄(差替情報)'!$D$9=J$2,J32*'入力欄(差替情報)'!$L$22/1000,0)</f>
        <v>0</v>
      </c>
      <c r="K46" s="43">
        <f t="shared" si="2"/>
        <v>0</v>
      </c>
      <c r="L46" s="44">
        <f t="shared" si="3"/>
        <v>0</v>
      </c>
      <c r="N46" s="39">
        <f t="shared" si="1"/>
        <v>0</v>
      </c>
      <c r="Q46" s="10" t="s">
        <v>20</v>
      </c>
      <c r="R46" s="41">
        <f>IF('入力欄(差替情報)'!$D$9=B$2,B32*'入力欄(差替情報)'!$L$22/1000,0)</f>
        <v>0</v>
      </c>
      <c r="S46" s="41">
        <f>IF('入力欄(差替情報)'!$D$9=C$2,C32*'入力欄(差替情報)'!$L$22/1000,0)</f>
        <v>0</v>
      </c>
      <c r="T46" s="41">
        <f>IF('入力欄(差替情報)'!$D$9=D$2,D32*'入力欄(差替情報)'!$L$22/1000,0)</f>
        <v>0</v>
      </c>
      <c r="U46" s="41">
        <f>IF('入力欄(差替情報)'!$D$9=E$2,E32*'入力欄(差替情報)'!$L$22/1000,0)</f>
        <v>0</v>
      </c>
      <c r="V46" s="41">
        <f>IF('入力欄(差替情報)'!$D$9=F$2,F32*'入力欄(差替情報)'!$L$22/1000,0)</f>
        <v>0</v>
      </c>
      <c r="W46" s="41">
        <f>IF('入力欄(差替情報)'!$D$9=G$2,G32*'入力欄(差替情報)'!$L$22/1000,0)</f>
        <v>0</v>
      </c>
      <c r="X46" s="41">
        <f>IF('入力欄(差替情報)'!$D$9=H$2,H32*'入力欄(差替情報)'!$L$22/1000,0)</f>
        <v>0</v>
      </c>
      <c r="Y46" s="41">
        <f>IF('入力欄(差替情報)'!$D$9=I$2,I32*'入力欄(差替情報)'!$L$22/1000,0)</f>
        <v>0</v>
      </c>
      <c r="Z46" s="41">
        <f>IF('入力欄(差替情報)'!$D$9=J$2,J32*'入力欄(差替情報)'!$L$22/1000,0)</f>
        <v>0</v>
      </c>
      <c r="AA46" s="43">
        <f t="shared" si="4"/>
        <v>0</v>
      </c>
      <c r="AB46" s="44">
        <f t="shared" si="5"/>
        <v>0</v>
      </c>
      <c r="AD46" s="39">
        <f t="shared" si="6"/>
        <v>0</v>
      </c>
    </row>
    <row r="47" spans="1:30" x14ac:dyDescent="0.3">
      <c r="A47" s="10" t="s">
        <v>21</v>
      </c>
      <c r="B47" s="41">
        <f>IF('入力欄(差替情報)'!$D$9=B$2,B33*'入力欄(差替情報)'!$M$22/1000,0)</f>
        <v>0</v>
      </c>
      <c r="C47" s="41">
        <f>IF('入力欄(差替情報)'!$D$9=C$2,C33*'入力欄(差替情報)'!$M$22/1000,0)</f>
        <v>0</v>
      </c>
      <c r="D47" s="41">
        <f>IF('入力欄(差替情報)'!$D$9=D$2,D33*'入力欄(差替情報)'!$M$22/1000,0)</f>
        <v>0</v>
      </c>
      <c r="E47" s="41">
        <f>IF('入力欄(差替情報)'!$D$9=E$2,E33*'入力欄(差替情報)'!$M$22/1000,0)</f>
        <v>0</v>
      </c>
      <c r="F47" s="41">
        <f>IF('入力欄(差替情報)'!$D$9=F$2,F33*'入力欄(差替情報)'!$M$22/1000,0)</f>
        <v>0</v>
      </c>
      <c r="G47" s="41">
        <f>IF('入力欄(差替情報)'!$D$9=G$2,G33*'入力欄(差替情報)'!$M$22/1000,0)</f>
        <v>0</v>
      </c>
      <c r="H47" s="41">
        <f>IF('入力欄(差替情報)'!$D$9=H$2,H33*'入力欄(差替情報)'!$M$22/1000,0)</f>
        <v>0</v>
      </c>
      <c r="I47" s="41">
        <f>IF('入力欄(差替情報)'!$D$9=I$2,I33*'入力欄(差替情報)'!$M$22/1000,0)</f>
        <v>0</v>
      </c>
      <c r="J47" s="41">
        <f>IF('入力欄(差替情報)'!$D$9=J$2,J33*'入力欄(差替情報)'!$M$22/1000,0)</f>
        <v>0</v>
      </c>
      <c r="K47" s="43">
        <f t="shared" si="2"/>
        <v>0</v>
      </c>
      <c r="L47" s="44">
        <f t="shared" si="3"/>
        <v>0</v>
      </c>
      <c r="N47" s="39">
        <f t="shared" si="1"/>
        <v>0</v>
      </c>
      <c r="Q47" s="10" t="s">
        <v>21</v>
      </c>
      <c r="R47" s="41">
        <f>IF('入力欄(差替情報)'!$D$9=B$2,B33*'入力欄(差替情報)'!$M$22/1000,0)</f>
        <v>0</v>
      </c>
      <c r="S47" s="41">
        <f>IF('入力欄(差替情報)'!$D$9=C$2,C33*'入力欄(差替情報)'!$M$22/1000,0)</f>
        <v>0</v>
      </c>
      <c r="T47" s="41">
        <f>IF('入力欄(差替情報)'!$D$9=D$2,D33*'入力欄(差替情報)'!$M$22/1000,0)</f>
        <v>0</v>
      </c>
      <c r="U47" s="41">
        <f>IF('入力欄(差替情報)'!$D$9=E$2,E33*'入力欄(差替情報)'!$M$22/1000,0)</f>
        <v>0</v>
      </c>
      <c r="V47" s="41">
        <f>IF('入力欄(差替情報)'!$D$9=F$2,F33*'入力欄(差替情報)'!$M$22/1000,0)</f>
        <v>0</v>
      </c>
      <c r="W47" s="41">
        <f>IF('入力欄(差替情報)'!$D$9=G$2,G33*'入力欄(差替情報)'!$M$22/1000,0)</f>
        <v>0</v>
      </c>
      <c r="X47" s="41">
        <f>IF('入力欄(差替情報)'!$D$9=H$2,H33*'入力欄(差替情報)'!$M$22/1000,0)</f>
        <v>0</v>
      </c>
      <c r="Y47" s="41">
        <f>IF('入力欄(差替情報)'!$D$9=I$2,I33*'入力欄(差替情報)'!$M$22/1000,0)</f>
        <v>0</v>
      </c>
      <c r="Z47" s="41">
        <f>IF('入力欄(差替情報)'!$D$9=J$2,J33*'入力欄(差替情報)'!$M$22/1000,0)</f>
        <v>0</v>
      </c>
      <c r="AA47" s="43">
        <f t="shared" si="4"/>
        <v>0</v>
      </c>
      <c r="AB47" s="44">
        <f t="shared" si="5"/>
        <v>0</v>
      </c>
      <c r="AD47" s="39">
        <f t="shared" si="6"/>
        <v>0</v>
      </c>
    </row>
    <row r="48" spans="1:30" x14ac:dyDescent="0.3">
      <c r="A48" s="10" t="s">
        <v>22</v>
      </c>
      <c r="B48" s="41">
        <f>IF('入力欄(差替情報)'!$D$9=B$2,B34*'入力欄(差替情報)'!$N$22/1000,0)</f>
        <v>0</v>
      </c>
      <c r="C48" s="41">
        <f>IF('入力欄(差替情報)'!$D$9=C$2,C34*'入力欄(差替情報)'!$N$22/1000,0)</f>
        <v>0</v>
      </c>
      <c r="D48" s="41">
        <f>IF('入力欄(差替情報)'!$D$9=D$2,D34*'入力欄(差替情報)'!$N$22/1000,0)</f>
        <v>0</v>
      </c>
      <c r="E48" s="41">
        <f>IF('入力欄(差替情報)'!$D$9=E$2,E34*'入力欄(差替情報)'!$N$22/1000,0)</f>
        <v>0</v>
      </c>
      <c r="F48" s="41">
        <f>IF('入力欄(差替情報)'!$D$9=F$2,F34*'入力欄(差替情報)'!$N$22/1000,0)</f>
        <v>0</v>
      </c>
      <c r="G48" s="41">
        <f>IF('入力欄(差替情報)'!$D$9=G$2,G34*'入力欄(差替情報)'!$N$22/1000,0)</f>
        <v>0</v>
      </c>
      <c r="H48" s="41">
        <f>IF('入力欄(差替情報)'!$D$9=H$2,H34*'入力欄(差替情報)'!$N$22/1000,0)</f>
        <v>0</v>
      </c>
      <c r="I48" s="41">
        <f>IF('入力欄(差替情報)'!$D$9=I$2,I34*'入力欄(差替情報)'!$N$22/1000,0)</f>
        <v>0</v>
      </c>
      <c r="J48" s="41">
        <f>IF('入力欄(差替情報)'!$D$9=J$2,J34*'入力欄(差替情報)'!$N$22/1000,0)</f>
        <v>0</v>
      </c>
      <c r="K48" s="43">
        <f t="shared" si="2"/>
        <v>0</v>
      </c>
      <c r="L48" s="44">
        <f t="shared" si="3"/>
        <v>0</v>
      </c>
      <c r="N48" s="39">
        <f t="shared" si="1"/>
        <v>0</v>
      </c>
      <c r="Q48" s="10" t="s">
        <v>22</v>
      </c>
      <c r="R48" s="41">
        <f>IF('入力欄(差替情報)'!$D$9=B$2,B34*'入力欄(差替情報)'!$N$22/1000,0)</f>
        <v>0</v>
      </c>
      <c r="S48" s="41">
        <f>IF('入力欄(差替情報)'!$D$9=C$2,C34*'入力欄(差替情報)'!$N$22/1000,0)</f>
        <v>0</v>
      </c>
      <c r="T48" s="41">
        <f>IF('入力欄(差替情報)'!$D$9=D$2,D34*'入力欄(差替情報)'!$N$22/1000,0)</f>
        <v>0</v>
      </c>
      <c r="U48" s="41">
        <f>IF('入力欄(差替情報)'!$D$9=E$2,E34*'入力欄(差替情報)'!$N$22/1000,0)</f>
        <v>0</v>
      </c>
      <c r="V48" s="41">
        <f>IF('入力欄(差替情報)'!$D$9=F$2,F34*'入力欄(差替情報)'!$N$22/1000,0)</f>
        <v>0</v>
      </c>
      <c r="W48" s="41">
        <f>IF('入力欄(差替情報)'!$D$9=G$2,G34*'入力欄(差替情報)'!$N$22/1000,0)</f>
        <v>0</v>
      </c>
      <c r="X48" s="41">
        <f>IF('入力欄(差替情報)'!$D$9=H$2,H34*'入力欄(差替情報)'!$N$22/1000,0)</f>
        <v>0</v>
      </c>
      <c r="Y48" s="41">
        <f>IF('入力欄(差替情報)'!$D$9=I$2,I34*'入力欄(差替情報)'!$N$22/1000,0)</f>
        <v>0</v>
      </c>
      <c r="Z48" s="41">
        <f>IF('入力欄(差替情報)'!$D$9=J$2,J34*'入力欄(差替情報)'!$N$22/1000,0)</f>
        <v>0</v>
      </c>
      <c r="AA48" s="43">
        <f t="shared" si="4"/>
        <v>0</v>
      </c>
      <c r="AB48" s="44">
        <f t="shared" si="5"/>
        <v>0</v>
      </c>
      <c r="AD48" s="39">
        <f t="shared" si="6"/>
        <v>0</v>
      </c>
    </row>
    <row r="49" spans="1:30" x14ac:dyDescent="0.3">
      <c r="A49" s="10" t="s">
        <v>23</v>
      </c>
      <c r="B49" s="41">
        <f>IF('入力欄(差替情報)'!$D$9=B$2,B35*'入力欄(差替情報)'!$O$22/1000,0)</f>
        <v>0</v>
      </c>
      <c r="C49" s="41">
        <f>IF('入力欄(差替情報)'!$D$9=C$2,C35*'入力欄(差替情報)'!$O$22/1000,0)</f>
        <v>0</v>
      </c>
      <c r="D49" s="41">
        <f>IF('入力欄(差替情報)'!$D$9=D$2,D35*'入力欄(差替情報)'!$O$22/1000,0)</f>
        <v>0</v>
      </c>
      <c r="E49" s="41">
        <f>IF('入力欄(差替情報)'!$D$9=E$2,E35*'入力欄(差替情報)'!$O$22/1000,0)</f>
        <v>0</v>
      </c>
      <c r="F49" s="41">
        <f>IF('入力欄(差替情報)'!$D$9=F$2,F35*'入力欄(差替情報)'!$O$22/1000,0)</f>
        <v>0</v>
      </c>
      <c r="G49" s="41">
        <f>IF('入力欄(差替情報)'!$D$9=G$2,G35*'入力欄(差替情報)'!$O$22/1000,0)</f>
        <v>0</v>
      </c>
      <c r="H49" s="41">
        <f>IF('入力欄(差替情報)'!$D$9=H$2,H35*'入力欄(差替情報)'!$O$22/1000,0)</f>
        <v>0</v>
      </c>
      <c r="I49" s="41">
        <f>IF('入力欄(差替情報)'!$D$9=I$2,I35*'入力欄(差替情報)'!$O$22/1000,0)</f>
        <v>0</v>
      </c>
      <c r="J49" s="41">
        <f>IF('入力欄(差替情報)'!$D$9=J$2,J35*'入力欄(差替情報)'!$O$22/1000,0)</f>
        <v>0</v>
      </c>
      <c r="K49" s="43">
        <f>SUM(B49:J49)</f>
        <v>0</v>
      </c>
      <c r="L49" s="44">
        <f t="shared" si="3"/>
        <v>0</v>
      </c>
      <c r="N49" s="39">
        <f t="shared" si="1"/>
        <v>0</v>
      </c>
      <c r="Q49" s="10" t="s">
        <v>23</v>
      </c>
      <c r="R49" s="41">
        <f>IF('入力欄(差替情報)'!$D$9=B$2,B35*'入力欄(差替情報)'!$O$22/1000,0)</f>
        <v>0</v>
      </c>
      <c r="S49" s="41">
        <f>IF('入力欄(差替情報)'!$D$9=C$2,C35*'入力欄(差替情報)'!$O$22/1000,0)</f>
        <v>0</v>
      </c>
      <c r="T49" s="41">
        <f>IF('入力欄(差替情報)'!$D$9=D$2,D35*'入力欄(差替情報)'!$O$22/1000,0)</f>
        <v>0</v>
      </c>
      <c r="U49" s="41">
        <f>IF('入力欄(差替情報)'!$D$9=E$2,E35*'入力欄(差替情報)'!$O$22/1000,0)</f>
        <v>0</v>
      </c>
      <c r="V49" s="41">
        <f>IF('入力欄(差替情報)'!$D$9=F$2,F35*'入力欄(差替情報)'!$O$22/1000,0)</f>
        <v>0</v>
      </c>
      <c r="W49" s="41">
        <f>IF('入力欄(差替情報)'!$D$9=G$2,G35*'入力欄(差替情報)'!$O$22/1000,0)</f>
        <v>0</v>
      </c>
      <c r="X49" s="41">
        <f>IF('入力欄(差替情報)'!$D$9=H$2,H35*'入力欄(差替情報)'!$O$22/1000,0)</f>
        <v>0</v>
      </c>
      <c r="Y49" s="41">
        <f>IF('入力欄(差替情報)'!$D$9=I$2,I35*'入力欄(差替情報)'!$O$22/1000,0)</f>
        <v>0</v>
      </c>
      <c r="Z49" s="41">
        <f>IF('入力欄(差替情報)'!$D$9=J$2,J35*'入力欄(差替情報)'!$O$22/1000,0)</f>
        <v>0</v>
      </c>
      <c r="AA49" s="43">
        <f>SUM(R49:Z49)</f>
        <v>0</v>
      </c>
      <c r="AB49" s="44">
        <f t="shared" si="5"/>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F55</f>
        <v>6055.3796700000003</v>
      </c>
      <c r="W55" s="13">
        <f>G55</f>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F10*(1+F$19+F$21)</f>
        <v>4550.6423729819517</v>
      </c>
      <c r="G58" s="13">
        <f t="shared" si="7"/>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29" x14ac:dyDescent="0.3">
      <c r="A65" s="1" t="s">
        <v>56</v>
      </c>
      <c r="K65" s="28" t="s">
        <v>38</v>
      </c>
      <c r="Q65" s="1" t="s">
        <v>56</v>
      </c>
      <c r="AA65" s="28" t="s">
        <v>38</v>
      </c>
    </row>
    <row r="66" spans="1:29" x14ac:dyDescent="0.3">
      <c r="A66" s="10" t="s">
        <v>12</v>
      </c>
      <c r="B66" s="13">
        <f t="shared" ref="B66:J77" si="10">B52-B38</f>
        <v>4802.8811787617715</v>
      </c>
      <c r="C66" s="13">
        <f t="shared" si="10"/>
        <v>11581.410133682746</v>
      </c>
      <c r="D66" s="13">
        <f t="shared" si="10"/>
        <v>40837.662100733636</v>
      </c>
      <c r="E66" s="13">
        <f t="shared" si="10"/>
        <v>18821.767857142859</v>
      </c>
      <c r="F66" s="13">
        <f t="shared" si="10"/>
        <v>4702.9437188339807</v>
      </c>
      <c r="G66" s="13">
        <f t="shared" si="10"/>
        <v>17856.863892215566</v>
      </c>
      <c r="H66" s="13">
        <f t="shared" si="10"/>
        <v>7477.4974459646428</v>
      </c>
      <c r="I66" s="13">
        <f t="shared" si="10"/>
        <v>3742.2679116465865</v>
      </c>
      <c r="J66" s="30">
        <f t="shared" si="10"/>
        <v>12677.667700809157</v>
      </c>
      <c r="K66" s="29">
        <f>SUM($B66:$J66)</f>
        <v>122500.96193979096</v>
      </c>
      <c r="L66" s="16"/>
      <c r="Q66" s="10" t="s">
        <v>12</v>
      </c>
      <c r="R66" s="13">
        <f>R52-R38</f>
        <v>4802.8811787617715</v>
      </c>
      <c r="S66" s="13">
        <f t="shared" ref="S66:Z66" si="11">S52-S38</f>
        <v>11581.410133682746</v>
      </c>
      <c r="T66" s="13">
        <f t="shared" si="11"/>
        <v>40837.662100733636</v>
      </c>
      <c r="U66" s="13">
        <f t="shared" si="11"/>
        <v>18821.767857142859</v>
      </c>
      <c r="V66" s="13">
        <f>V52-V38</f>
        <v>4702.9437188339807</v>
      </c>
      <c r="W66" s="13">
        <f>W52-W38</f>
        <v>17856.863892215566</v>
      </c>
      <c r="X66" s="13">
        <f t="shared" si="11"/>
        <v>7477.4974459646428</v>
      </c>
      <c r="Y66" s="13">
        <f t="shared" si="11"/>
        <v>3742.2679116465865</v>
      </c>
      <c r="Z66" s="30">
        <f t="shared" si="11"/>
        <v>12677.667700809157</v>
      </c>
      <c r="AA66" s="29">
        <f>SUM($R66:$Z66)</f>
        <v>122500.96193979096</v>
      </c>
      <c r="AB66" s="16"/>
    </row>
    <row r="67" spans="1:29" x14ac:dyDescent="0.3">
      <c r="A67" s="10" t="s">
        <v>13</v>
      </c>
      <c r="B67" s="13">
        <f t="shared" si="10"/>
        <v>4345.6930906030857</v>
      </c>
      <c r="C67" s="13">
        <f t="shared" si="10"/>
        <v>10791.643538945902</v>
      </c>
      <c r="D67" s="13">
        <f t="shared" si="10"/>
        <v>39525.567375846498</v>
      </c>
      <c r="E67" s="13">
        <f t="shared" si="10"/>
        <v>19013.209821428576</v>
      </c>
      <c r="F67" s="13">
        <f t="shared" si="10"/>
        <v>4471.4456731388964</v>
      </c>
      <c r="G67" s="13">
        <f t="shared" si="10"/>
        <v>18379.744437125744</v>
      </c>
      <c r="H67" s="13">
        <f t="shared" si="10"/>
        <v>7529.8087425057656</v>
      </c>
      <c r="I67" s="13">
        <f t="shared" si="10"/>
        <v>3763.8995180722891</v>
      </c>
      <c r="J67" s="30">
        <f t="shared" si="10"/>
        <v>12873.828577067297</v>
      </c>
      <c r="K67" s="29">
        <f t="shared" ref="K67:K77" si="12">SUM($B67:$J67)</f>
        <v>120694.84077473404</v>
      </c>
      <c r="L67" s="16"/>
      <c r="Q67" s="10" t="s">
        <v>13</v>
      </c>
      <c r="R67" s="13">
        <f t="shared" ref="R67:Z77" si="13">R53-R39</f>
        <v>4345.6930906030857</v>
      </c>
      <c r="S67" s="13">
        <f t="shared" si="13"/>
        <v>10791.643538945902</v>
      </c>
      <c r="T67" s="13">
        <f t="shared" si="13"/>
        <v>39525.567375846498</v>
      </c>
      <c r="U67" s="13">
        <f t="shared" si="13"/>
        <v>19013.209821428576</v>
      </c>
      <c r="V67" s="13">
        <f t="shared" si="13"/>
        <v>4471.4456731388964</v>
      </c>
      <c r="W67" s="13">
        <f>W53-W39</f>
        <v>18379.744437125744</v>
      </c>
      <c r="X67" s="13">
        <f t="shared" si="13"/>
        <v>7529.8087425057656</v>
      </c>
      <c r="Y67" s="13">
        <f t="shared" si="13"/>
        <v>3763.8995180722891</v>
      </c>
      <c r="Z67" s="30">
        <f t="shared" si="13"/>
        <v>12873.828577067297</v>
      </c>
      <c r="AA67" s="29">
        <f t="shared" ref="AA67:AA75" si="14">SUM($R67:$Z67)</f>
        <v>120694.84077473404</v>
      </c>
      <c r="AB67" s="16"/>
    </row>
    <row r="68" spans="1:29" x14ac:dyDescent="0.3">
      <c r="A68" s="10" t="s">
        <v>14</v>
      </c>
      <c r="B68" s="13">
        <f t="shared" si="10"/>
        <v>4368.5524950110203</v>
      </c>
      <c r="C68" s="13">
        <f t="shared" si="10"/>
        <v>11635.307853936374</v>
      </c>
      <c r="D68" s="13">
        <f t="shared" si="10"/>
        <v>43680.905282167041</v>
      </c>
      <c r="E68" s="13">
        <f t="shared" si="10"/>
        <v>20494.366071428572</v>
      </c>
      <c r="F68" s="13">
        <f t="shared" si="10"/>
        <v>4910.0735491927408</v>
      </c>
      <c r="G68" s="13">
        <f t="shared" si="10"/>
        <v>21063.206856287423</v>
      </c>
      <c r="H68" s="13">
        <f t="shared" si="10"/>
        <v>8264.1788670253663</v>
      </c>
      <c r="I68" s="13">
        <f t="shared" si="10"/>
        <v>4293.8738755020076</v>
      </c>
      <c r="J68" s="30">
        <f t="shared" si="10"/>
        <v>14641.743895796328</v>
      </c>
      <c r="K68" s="29">
        <f t="shared" si="12"/>
        <v>133352.20874634688</v>
      </c>
      <c r="L68" s="16"/>
      <c r="Q68" s="10" t="s">
        <v>14</v>
      </c>
      <c r="R68" s="13">
        <f t="shared" si="13"/>
        <v>4368.5524950110203</v>
      </c>
      <c r="S68" s="13">
        <f t="shared" si="13"/>
        <v>11635.307853936374</v>
      </c>
      <c r="T68" s="13">
        <f t="shared" si="13"/>
        <v>43680.905282167041</v>
      </c>
      <c r="U68" s="13">
        <f t="shared" si="13"/>
        <v>20494.366071428572</v>
      </c>
      <c r="V68" s="13">
        <f t="shared" si="13"/>
        <v>4910.0735491927408</v>
      </c>
      <c r="W68" s="13">
        <f>W54-W40</f>
        <v>21063.206856287423</v>
      </c>
      <c r="X68" s="13">
        <f t="shared" si="13"/>
        <v>8264.1788670253663</v>
      </c>
      <c r="Y68" s="13">
        <f t="shared" si="13"/>
        <v>4293.8738755020076</v>
      </c>
      <c r="Z68" s="30">
        <f t="shared" si="13"/>
        <v>14641.743895796328</v>
      </c>
      <c r="AA68" s="29">
        <f t="shared" si="14"/>
        <v>133352.20874634688</v>
      </c>
      <c r="AB68" s="16"/>
    </row>
    <row r="69" spans="1:29" x14ac:dyDescent="0.3">
      <c r="A69" s="10" t="s">
        <v>15</v>
      </c>
      <c r="B69" s="13">
        <f t="shared" si="10"/>
        <v>4932.0619369138758</v>
      </c>
      <c r="C69" s="13">
        <f t="shared" si="10"/>
        <v>13841.029858283588</v>
      </c>
      <c r="D69" s="13">
        <f t="shared" si="10"/>
        <v>56393.341189334082</v>
      </c>
      <c r="E69" s="13">
        <f t="shared" si="10"/>
        <v>24827</v>
      </c>
      <c r="F69" s="13">
        <f t="shared" si="10"/>
        <v>6055.3796700000003</v>
      </c>
      <c r="G69" s="13">
        <f t="shared" si="10"/>
        <v>26361.071999999996</v>
      </c>
      <c r="H69" s="13">
        <f t="shared" si="10"/>
        <v>10470.307200000001</v>
      </c>
      <c r="I69" s="13">
        <f t="shared" si="10"/>
        <v>5386.2699999999995</v>
      </c>
      <c r="J69" s="30">
        <f t="shared" si="10"/>
        <v>18753.719999999998</v>
      </c>
      <c r="K69" s="29">
        <f t="shared" si="12"/>
        <v>167020.18185453152</v>
      </c>
      <c r="L69" s="16"/>
      <c r="Q69" s="10" t="s">
        <v>15</v>
      </c>
      <c r="R69" s="13">
        <f t="shared" si="13"/>
        <v>4932.0619369138758</v>
      </c>
      <c r="S69" s="13">
        <f t="shared" si="13"/>
        <v>13841.029858283588</v>
      </c>
      <c r="T69" s="13">
        <f t="shared" si="13"/>
        <v>56393.341189334082</v>
      </c>
      <c r="U69" s="13">
        <f t="shared" si="13"/>
        <v>24827</v>
      </c>
      <c r="V69" s="13">
        <f t="shared" si="13"/>
        <v>6055.3796700000003</v>
      </c>
      <c r="W69" s="13">
        <f t="shared" si="13"/>
        <v>26361.071999999996</v>
      </c>
      <c r="X69" s="13">
        <f t="shared" si="13"/>
        <v>10470.307200000001</v>
      </c>
      <c r="Y69" s="13">
        <f t="shared" si="13"/>
        <v>5386.2699999999995</v>
      </c>
      <c r="Z69" s="30">
        <f t="shared" si="13"/>
        <v>18753.719999999998</v>
      </c>
      <c r="AA69" s="29">
        <f t="shared" si="14"/>
        <v>167020.18185453152</v>
      </c>
      <c r="AB69" s="16"/>
    </row>
    <row r="70" spans="1:29" x14ac:dyDescent="0.3">
      <c r="A70" s="10" t="s">
        <v>16</v>
      </c>
      <c r="B70" s="13">
        <f t="shared" si="10"/>
        <v>5039.3593000000001</v>
      </c>
      <c r="C70" s="13">
        <f t="shared" si="10"/>
        <v>14147.024100000001</v>
      </c>
      <c r="D70" s="13">
        <f t="shared" si="10"/>
        <v>56391.75</v>
      </c>
      <c r="E70" s="13">
        <f t="shared" si="10"/>
        <v>24827</v>
      </c>
      <c r="F70" s="13">
        <f t="shared" si="10"/>
        <v>6055.3796700000003</v>
      </c>
      <c r="G70" s="13">
        <f t="shared" si="10"/>
        <v>26361.071999999996</v>
      </c>
      <c r="H70" s="13">
        <f t="shared" si="10"/>
        <v>10470.307200000001</v>
      </c>
      <c r="I70" s="13">
        <f t="shared" si="10"/>
        <v>5386.2699999999995</v>
      </c>
      <c r="J70" s="30">
        <f t="shared" si="10"/>
        <v>18753.719999999998</v>
      </c>
      <c r="K70" s="29">
        <f t="shared" si="12"/>
        <v>167431.88226999997</v>
      </c>
      <c r="L70" s="16"/>
      <c r="Q70" s="10" t="s">
        <v>16</v>
      </c>
      <c r="R70" s="13">
        <f t="shared" si="13"/>
        <v>5039.3593000000001</v>
      </c>
      <c r="S70" s="13">
        <f t="shared" si="13"/>
        <v>14147.024100000001</v>
      </c>
      <c r="T70" s="13">
        <f t="shared" si="13"/>
        <v>56391.75</v>
      </c>
      <c r="U70" s="13">
        <f t="shared" si="13"/>
        <v>24827</v>
      </c>
      <c r="V70" s="13">
        <f>V56-V42</f>
        <v>6055.3796700000003</v>
      </c>
      <c r="W70" s="13">
        <f t="shared" si="13"/>
        <v>26361.071999999996</v>
      </c>
      <c r="X70" s="13">
        <f t="shared" si="13"/>
        <v>10470.307200000001</v>
      </c>
      <c r="Y70" s="13">
        <f t="shared" si="13"/>
        <v>5386.2699999999995</v>
      </c>
      <c r="Z70" s="30">
        <f t="shared" si="13"/>
        <v>18753.719999999998</v>
      </c>
      <c r="AA70" s="29">
        <f t="shared" si="14"/>
        <v>167431.88226999997</v>
      </c>
      <c r="AB70" s="16"/>
    </row>
    <row r="71" spans="1:29" x14ac:dyDescent="0.3">
      <c r="A71" s="10" t="s">
        <v>17</v>
      </c>
      <c r="B71" s="13">
        <f t="shared" si="10"/>
        <v>4739.1678010287078</v>
      </c>
      <c r="C71" s="13">
        <f t="shared" si="10"/>
        <v>12662.019787154044</v>
      </c>
      <c r="D71" s="13">
        <f t="shared" si="10"/>
        <v>48256.105014108347</v>
      </c>
      <c r="E71" s="13">
        <f t="shared" si="10"/>
        <v>22751.366071428576</v>
      </c>
      <c r="F71" s="13">
        <f>F57-F43</f>
        <v>5385.2537482510716</v>
      </c>
      <c r="G71" s="13">
        <f t="shared" si="10"/>
        <v>22750.236538922156</v>
      </c>
      <c r="H71" s="13">
        <f t="shared" si="10"/>
        <v>9156.488867640277</v>
      </c>
      <c r="I71" s="13">
        <f t="shared" si="10"/>
        <v>4704.8743975903617</v>
      </c>
      <c r="J71" s="30">
        <f t="shared" si="10"/>
        <v>16167.850838760607</v>
      </c>
      <c r="K71" s="29">
        <f t="shared" si="12"/>
        <v>146573.36306488415</v>
      </c>
      <c r="L71" s="16"/>
      <c r="Q71" s="10" t="s">
        <v>17</v>
      </c>
      <c r="R71" s="13">
        <f t="shared" si="13"/>
        <v>4739.1678010287078</v>
      </c>
      <c r="S71" s="13">
        <f t="shared" si="13"/>
        <v>12662.019787154044</v>
      </c>
      <c r="T71" s="13">
        <f t="shared" si="13"/>
        <v>48256.105014108347</v>
      </c>
      <c r="U71" s="13">
        <f t="shared" si="13"/>
        <v>22751.366071428576</v>
      </c>
      <c r="V71" s="13">
        <f t="shared" si="13"/>
        <v>5385.2537482510716</v>
      </c>
      <c r="W71" s="13">
        <f t="shared" si="13"/>
        <v>22750.236538922156</v>
      </c>
      <c r="X71" s="13">
        <f t="shared" si="13"/>
        <v>9156.488867640277</v>
      </c>
      <c r="Y71" s="13">
        <f t="shared" si="13"/>
        <v>4704.8743975903617</v>
      </c>
      <c r="Z71" s="30">
        <f t="shared" si="13"/>
        <v>16167.850838760607</v>
      </c>
      <c r="AA71" s="29">
        <f t="shared" si="14"/>
        <v>146573.36306488415</v>
      </c>
      <c r="AB71" s="16"/>
    </row>
    <row r="72" spans="1:29" x14ac:dyDescent="0.3">
      <c r="A72" s="10" t="s">
        <v>18</v>
      </c>
      <c r="B72" s="13">
        <f t="shared" si="10"/>
        <v>5248.0380014425964</v>
      </c>
      <c r="C72" s="13">
        <f t="shared" si="10"/>
        <v>11596.809482326638</v>
      </c>
      <c r="D72" s="13">
        <f t="shared" si="10"/>
        <v>40084.499149266368</v>
      </c>
      <c r="E72" s="13">
        <f t="shared" si="10"/>
        <v>19819.281250000004</v>
      </c>
      <c r="F72" s="13">
        <f t="shared" si="10"/>
        <v>4550.6423729819517</v>
      </c>
      <c r="G72" s="13">
        <f t="shared" si="10"/>
        <v>18823.699616766466</v>
      </c>
      <c r="H72" s="13">
        <f t="shared" si="10"/>
        <v>7840.6585623366645</v>
      </c>
      <c r="I72" s="13">
        <f t="shared" si="10"/>
        <v>3882.8733534136545</v>
      </c>
      <c r="J72" s="30">
        <f t="shared" si="10"/>
        <v>13778.142553779357</v>
      </c>
      <c r="K72" s="29">
        <f t="shared" si="12"/>
        <v>125624.6443423137</v>
      </c>
      <c r="L72" s="16"/>
      <c r="Q72" s="10" t="s">
        <v>18</v>
      </c>
      <c r="R72" s="13">
        <f t="shared" si="13"/>
        <v>5248.0380014425964</v>
      </c>
      <c r="S72" s="13">
        <f t="shared" si="13"/>
        <v>11596.809482326638</v>
      </c>
      <c r="T72" s="13">
        <f t="shared" si="13"/>
        <v>40084.499149266368</v>
      </c>
      <c r="U72" s="13">
        <f t="shared" si="13"/>
        <v>19819.281250000004</v>
      </c>
      <c r="V72" s="13">
        <f t="shared" si="13"/>
        <v>4550.6423729819517</v>
      </c>
      <c r="W72" s="13">
        <f t="shared" si="13"/>
        <v>18823.699616766466</v>
      </c>
      <c r="X72" s="13">
        <f t="shared" si="13"/>
        <v>7840.6585623366645</v>
      </c>
      <c r="Y72" s="13">
        <f t="shared" si="13"/>
        <v>3882.8733534136545</v>
      </c>
      <c r="Z72" s="30">
        <f t="shared" si="13"/>
        <v>13778.142553779357</v>
      </c>
      <c r="AA72" s="29">
        <f t="shared" si="14"/>
        <v>125624.6443423137</v>
      </c>
      <c r="AB72" s="16"/>
    </row>
    <row r="73" spans="1:29" x14ac:dyDescent="0.3">
      <c r="A73" s="10" t="s">
        <v>19</v>
      </c>
      <c r="B73" s="13">
        <f t="shared" si="10"/>
        <v>5463.397653496294</v>
      </c>
      <c r="C73" s="13">
        <f t="shared" si="10"/>
        <v>12934.352907396278</v>
      </c>
      <c r="D73" s="13">
        <f t="shared" si="10"/>
        <v>42607.913274548526</v>
      </c>
      <c r="E73" s="13">
        <f t="shared" si="10"/>
        <v>19597.611607142859</v>
      </c>
      <c r="F73" s="13">
        <f t="shared" si="10"/>
        <v>5019.7305182062009</v>
      </c>
      <c r="G73" s="13">
        <f t="shared" si="10"/>
        <v>19573.490586826345</v>
      </c>
      <c r="H73" s="13">
        <f t="shared" si="10"/>
        <v>8391.9391489623376</v>
      </c>
      <c r="I73" s="13">
        <f t="shared" si="10"/>
        <v>4001.8471887550199</v>
      </c>
      <c r="J73" s="30">
        <f t="shared" si="10"/>
        <v>14056.962415630551</v>
      </c>
      <c r="K73" s="29">
        <f t="shared" si="12"/>
        <v>131647.24530096439</v>
      </c>
      <c r="L73" s="16"/>
      <c r="Q73" s="10" t="s">
        <v>19</v>
      </c>
      <c r="R73" s="13">
        <f t="shared" si="13"/>
        <v>5463.397653496294</v>
      </c>
      <c r="S73" s="13">
        <f t="shared" si="13"/>
        <v>12934.352907396278</v>
      </c>
      <c r="T73" s="13">
        <f t="shared" si="13"/>
        <v>42607.913274548526</v>
      </c>
      <c r="U73" s="13">
        <f t="shared" si="13"/>
        <v>19597.611607142859</v>
      </c>
      <c r="V73" s="13">
        <f t="shared" si="13"/>
        <v>5019.7305182062009</v>
      </c>
      <c r="W73" s="13">
        <f t="shared" si="13"/>
        <v>19573.490586826345</v>
      </c>
      <c r="X73" s="13">
        <f t="shared" si="13"/>
        <v>8391.9391489623376</v>
      </c>
      <c r="Y73" s="13">
        <f t="shared" si="13"/>
        <v>4001.8471887550199</v>
      </c>
      <c r="Z73" s="30">
        <f t="shared" si="13"/>
        <v>14056.962415630551</v>
      </c>
      <c r="AA73" s="29">
        <f t="shared" si="14"/>
        <v>131647.24530096439</v>
      </c>
      <c r="AB73" s="16"/>
    </row>
    <row r="74" spans="1:29" x14ac:dyDescent="0.3">
      <c r="A74" s="10" t="s">
        <v>20</v>
      </c>
      <c r="B74" s="13">
        <f t="shared" si="10"/>
        <v>5884.491945221399</v>
      </c>
      <c r="C74" s="13">
        <f t="shared" si="10"/>
        <v>14424.78986543029</v>
      </c>
      <c r="D74" s="13">
        <f t="shared" si="10"/>
        <v>47221.513709085775</v>
      </c>
      <c r="E74" s="13">
        <f t="shared" si="10"/>
        <v>22066.205357142859</v>
      </c>
      <c r="F74" s="13">
        <f t="shared" si="10"/>
        <v>5695.9484937892112</v>
      </c>
      <c r="G74" s="13">
        <f t="shared" si="10"/>
        <v>23519.758850299397</v>
      </c>
      <c r="H74" s="13">
        <f t="shared" si="10"/>
        <v>10129.27778601076</v>
      </c>
      <c r="I74" s="13">
        <f t="shared" si="10"/>
        <v>4964.4536746987951</v>
      </c>
      <c r="J74" s="30">
        <f t="shared" si="10"/>
        <v>17978.946224590487</v>
      </c>
      <c r="K74" s="29">
        <f t="shared" si="12"/>
        <v>151885.38590626896</v>
      </c>
      <c r="L74" s="16"/>
      <c r="Q74" s="10" t="s">
        <v>20</v>
      </c>
      <c r="R74" s="13">
        <f t="shared" si="13"/>
        <v>5884.491945221399</v>
      </c>
      <c r="S74" s="13">
        <f t="shared" si="13"/>
        <v>14424.78986543029</v>
      </c>
      <c r="T74" s="13">
        <f t="shared" si="13"/>
        <v>47221.513709085775</v>
      </c>
      <c r="U74" s="13">
        <f t="shared" si="13"/>
        <v>22066.205357142859</v>
      </c>
      <c r="V74" s="13">
        <f t="shared" si="13"/>
        <v>5695.9484937892112</v>
      </c>
      <c r="W74" s="13">
        <f t="shared" si="13"/>
        <v>23519.758850299397</v>
      </c>
      <c r="X74" s="13">
        <f t="shared" si="13"/>
        <v>10129.27778601076</v>
      </c>
      <c r="Y74" s="13">
        <f t="shared" si="13"/>
        <v>4964.4536746987951</v>
      </c>
      <c r="Z74" s="30">
        <f t="shared" si="13"/>
        <v>17978.946224590487</v>
      </c>
      <c r="AA74" s="29">
        <f t="shared" si="14"/>
        <v>151885.38590626896</v>
      </c>
      <c r="AB74" s="16"/>
    </row>
    <row r="75" spans="1:29" x14ac:dyDescent="0.3">
      <c r="A75" s="10" t="s">
        <v>21</v>
      </c>
      <c r="B75" s="13">
        <f t="shared" si="10"/>
        <v>6004.8046000000004</v>
      </c>
      <c r="C75" s="13">
        <f t="shared" si="10"/>
        <v>15005.565300000002</v>
      </c>
      <c r="D75" s="13">
        <f t="shared" si="10"/>
        <v>50625.810249717826</v>
      </c>
      <c r="E75" s="13">
        <f t="shared" si="10"/>
        <v>23144.325892857145</v>
      </c>
      <c r="F75" s="13">
        <f t="shared" si="10"/>
        <v>5994.4591316591886</v>
      </c>
      <c r="G75" s="13">
        <f t="shared" si="10"/>
        <v>24259.684149700599</v>
      </c>
      <c r="H75" s="13">
        <f t="shared" si="10"/>
        <v>10371.720525749424</v>
      </c>
      <c r="I75" s="13">
        <f t="shared" si="10"/>
        <v>4964.4536746987951</v>
      </c>
      <c r="J75" s="30">
        <f t="shared" si="10"/>
        <v>18214.586019340833</v>
      </c>
      <c r="K75" s="29">
        <f t="shared" si="12"/>
        <v>158585.40954372383</v>
      </c>
      <c r="L75" s="16"/>
      <c r="Q75" s="10" t="s">
        <v>21</v>
      </c>
      <c r="R75" s="13">
        <f t="shared" si="13"/>
        <v>6004.8046000000004</v>
      </c>
      <c r="S75" s="13">
        <f t="shared" si="13"/>
        <v>15005.565300000002</v>
      </c>
      <c r="T75" s="13">
        <f t="shared" si="13"/>
        <v>50625.810249717826</v>
      </c>
      <c r="U75" s="13">
        <f t="shared" si="13"/>
        <v>23144.325892857145</v>
      </c>
      <c r="V75" s="13">
        <f t="shared" si="13"/>
        <v>5994.4591316591886</v>
      </c>
      <c r="W75" s="13">
        <f t="shared" si="13"/>
        <v>24259.684149700599</v>
      </c>
      <c r="X75" s="13">
        <f t="shared" si="13"/>
        <v>10371.720525749424</v>
      </c>
      <c r="Y75" s="13">
        <f t="shared" si="13"/>
        <v>4964.4536746987951</v>
      </c>
      <c r="Z75" s="30">
        <f t="shared" si="13"/>
        <v>18214.586019340833</v>
      </c>
      <c r="AA75" s="29">
        <f t="shared" si="14"/>
        <v>158585.40954372383</v>
      </c>
      <c r="AB75" s="16"/>
    </row>
    <row r="76" spans="1:29" x14ac:dyDescent="0.3">
      <c r="A76" s="10" t="s">
        <v>22</v>
      </c>
      <c r="B76" s="13">
        <f t="shared" si="10"/>
        <v>5921.7888682027651</v>
      </c>
      <c r="C76" s="13">
        <f t="shared" si="10"/>
        <v>14841.672232289988</v>
      </c>
      <c r="D76" s="13">
        <f t="shared" si="10"/>
        <v>50625.49201185102</v>
      </c>
      <c r="E76" s="13">
        <f t="shared" si="10"/>
        <v>23144.325892857145</v>
      </c>
      <c r="F76" s="13">
        <f t="shared" si="10"/>
        <v>5994.4591316591886</v>
      </c>
      <c r="G76" s="13">
        <f t="shared" si="10"/>
        <v>24259.684149700599</v>
      </c>
      <c r="H76" s="13">
        <f t="shared" si="10"/>
        <v>10371.720525749424</v>
      </c>
      <c r="I76" s="13">
        <f t="shared" si="10"/>
        <v>4964.4536746987951</v>
      </c>
      <c r="J76" s="30">
        <f t="shared" si="10"/>
        <v>18214.586019340833</v>
      </c>
      <c r="K76" s="29">
        <f t="shared" si="12"/>
        <v>158338.18250634978</v>
      </c>
      <c r="L76" s="16"/>
      <c r="Q76" s="10" t="s">
        <v>22</v>
      </c>
      <c r="R76" s="13">
        <f t="shared" si="13"/>
        <v>5921.7888682027651</v>
      </c>
      <c r="S76" s="13">
        <f t="shared" si="13"/>
        <v>14841.672232289988</v>
      </c>
      <c r="T76" s="13">
        <f t="shared" si="13"/>
        <v>50625.49201185102</v>
      </c>
      <c r="U76" s="13">
        <f t="shared" si="13"/>
        <v>23144.325892857145</v>
      </c>
      <c r="V76" s="13">
        <f t="shared" si="13"/>
        <v>5994.4591316591886</v>
      </c>
      <c r="W76" s="13">
        <f t="shared" si="13"/>
        <v>24259.684149700599</v>
      </c>
      <c r="X76" s="13">
        <f t="shared" si="13"/>
        <v>10371.720525749424</v>
      </c>
      <c r="Y76" s="13">
        <f t="shared" si="13"/>
        <v>4964.4536746987951</v>
      </c>
      <c r="Z76" s="30">
        <f t="shared" si="13"/>
        <v>18214.586019340833</v>
      </c>
      <c r="AA76" s="29">
        <f>SUM($R76:$Z76)</f>
        <v>158338.18250634978</v>
      </c>
      <c r="AB76" s="16"/>
    </row>
    <row r="77" spans="1:29" x14ac:dyDescent="0.3">
      <c r="A77" s="10" t="s">
        <v>23</v>
      </c>
      <c r="B77" s="13">
        <f t="shared" si="10"/>
        <v>5464.6007800440793</v>
      </c>
      <c r="C77" s="13">
        <f t="shared" si="10"/>
        <v>13789.016757132385</v>
      </c>
      <c r="D77" s="13">
        <f t="shared" si="10"/>
        <v>45960.867439334084</v>
      </c>
      <c r="E77" s="13">
        <f t="shared" si="10"/>
        <v>21139.223214285714</v>
      </c>
      <c r="F77" s="13">
        <f t="shared" si="10"/>
        <v>5549.7392017712627</v>
      </c>
      <c r="G77" s="13">
        <f t="shared" si="10"/>
        <v>21615.684413173651</v>
      </c>
      <c r="H77" s="13">
        <f t="shared" si="10"/>
        <v>9155.4828811683328</v>
      </c>
      <c r="I77" s="13">
        <f t="shared" si="10"/>
        <v>4434.4793172690761</v>
      </c>
      <c r="J77" s="30">
        <f t="shared" si="10"/>
        <v>15489.306927175843</v>
      </c>
      <c r="K77" s="29">
        <f t="shared" si="12"/>
        <v>142598.40093135444</v>
      </c>
      <c r="L77" s="16"/>
      <c r="Q77" s="10" t="s">
        <v>23</v>
      </c>
      <c r="R77" s="13">
        <f t="shared" si="13"/>
        <v>5464.6007800440793</v>
      </c>
      <c r="S77" s="13">
        <f t="shared" si="13"/>
        <v>13789.016757132385</v>
      </c>
      <c r="T77" s="13">
        <f t="shared" si="13"/>
        <v>45960.867439334084</v>
      </c>
      <c r="U77" s="13">
        <f t="shared" si="13"/>
        <v>21139.223214285714</v>
      </c>
      <c r="V77" s="13">
        <f t="shared" si="13"/>
        <v>5549.7392017712627</v>
      </c>
      <c r="W77" s="13">
        <f t="shared" si="13"/>
        <v>21615.684413173651</v>
      </c>
      <c r="X77" s="13">
        <f t="shared" si="13"/>
        <v>9155.4828811683328</v>
      </c>
      <c r="Y77" s="13">
        <f t="shared" si="13"/>
        <v>4434.4793172690761</v>
      </c>
      <c r="Z77" s="30">
        <f t="shared" si="13"/>
        <v>15489.306927175843</v>
      </c>
      <c r="AA77" s="29">
        <f>SUM($R77:$Z77)</f>
        <v>142598.40093135444</v>
      </c>
      <c r="AB77" s="16"/>
    </row>
    <row r="79" spans="1:29" x14ac:dyDescent="0.3">
      <c r="A79" s="23" t="s">
        <v>50</v>
      </c>
      <c r="B79" s="25">
        <f>$B$17-MIN($K$38:$K$49)</f>
        <v>170916.10962190721</v>
      </c>
      <c r="C79" s="24"/>
      <c r="D79" s="24"/>
      <c r="E79" s="24"/>
      <c r="F79" s="24"/>
      <c r="G79" s="24"/>
      <c r="H79" s="24"/>
      <c r="I79" s="24"/>
      <c r="J79" s="24"/>
      <c r="L79" s="16"/>
      <c r="M79" s="16"/>
      <c r="O79" s="20"/>
      <c r="Q79" s="23" t="s">
        <v>50</v>
      </c>
      <c r="R79" s="25">
        <f>$B$17-MIN($AA$38:$AA$49)</f>
        <v>170916.10962190721</v>
      </c>
      <c r="S79" s="24"/>
      <c r="T79" s="24"/>
      <c r="U79" s="24"/>
      <c r="V79" s="24"/>
      <c r="W79" s="24"/>
      <c r="X79" s="24"/>
      <c r="Y79" s="24"/>
      <c r="Z79" s="24"/>
      <c r="AB79" s="16"/>
      <c r="AC79" s="16"/>
    </row>
    <row r="81" spans="1:29" x14ac:dyDescent="0.3">
      <c r="A81" s="1" t="s">
        <v>57</v>
      </c>
      <c r="B81" s="27" t="s">
        <v>38</v>
      </c>
      <c r="Q81" s="1" t="s">
        <v>57</v>
      </c>
      <c r="R81" s="27" t="s">
        <v>38</v>
      </c>
    </row>
    <row r="82" spans="1:29" x14ac:dyDescent="0.3">
      <c r="A82" s="10" t="s">
        <v>12</v>
      </c>
      <c r="B82" s="26">
        <f t="shared" ref="B82:B93" si="15">$B$79-K66</f>
        <v>48415.147682116251</v>
      </c>
      <c r="L82" s="16"/>
      <c r="M82" s="16"/>
      <c r="O82" s="20"/>
      <c r="Q82" s="10" t="s">
        <v>12</v>
      </c>
      <c r="R82" s="26">
        <f>$R$79-AA66</f>
        <v>48415.147682116251</v>
      </c>
      <c r="AB82" s="16"/>
      <c r="AC82" s="16"/>
    </row>
    <row r="83" spans="1:29" x14ac:dyDescent="0.3">
      <c r="A83" s="10" t="s">
        <v>13</v>
      </c>
      <c r="B83" s="13">
        <f t="shared" si="15"/>
        <v>50221.268847173167</v>
      </c>
      <c r="L83" s="16"/>
      <c r="M83" s="16"/>
      <c r="O83" s="20"/>
      <c r="Q83" s="10" t="s">
        <v>13</v>
      </c>
      <c r="R83" s="26">
        <f t="shared" ref="R83:R92" si="16">$R$79-AA67</f>
        <v>50221.268847173167</v>
      </c>
      <c r="AB83" s="16"/>
      <c r="AC83" s="16"/>
    </row>
    <row r="84" spans="1:29" x14ac:dyDescent="0.3">
      <c r="A84" s="10" t="s">
        <v>14</v>
      </c>
      <c r="B84" s="13">
        <f t="shared" si="15"/>
        <v>37563.900875560328</v>
      </c>
      <c r="L84" s="16"/>
      <c r="M84" s="16"/>
      <c r="O84" s="20"/>
      <c r="Q84" s="10" t="s">
        <v>14</v>
      </c>
      <c r="R84" s="26">
        <f t="shared" si="16"/>
        <v>37563.900875560328</v>
      </c>
      <c r="AB84" s="16"/>
      <c r="AC84" s="16"/>
    </row>
    <row r="85" spans="1:29" x14ac:dyDescent="0.3">
      <c r="A85" s="10" t="s">
        <v>15</v>
      </c>
      <c r="B85" s="13">
        <f t="shared" si="15"/>
        <v>3895.9277673756878</v>
      </c>
      <c r="L85" s="16"/>
      <c r="M85" s="16"/>
      <c r="O85" s="20"/>
      <c r="Q85" s="10" t="s">
        <v>15</v>
      </c>
      <c r="R85" s="26">
        <f>$R$79-AA69</f>
        <v>3895.9277673756878</v>
      </c>
      <c r="AB85" s="16"/>
      <c r="AC85" s="16"/>
    </row>
    <row r="86" spans="1:29" x14ac:dyDescent="0.3">
      <c r="A86" s="10" t="s">
        <v>16</v>
      </c>
      <c r="B86" s="13">
        <f t="shared" si="15"/>
        <v>3484.2273519072332</v>
      </c>
      <c r="L86" s="16"/>
      <c r="M86" s="16"/>
      <c r="O86" s="20"/>
      <c r="Q86" s="10" t="s">
        <v>16</v>
      </c>
      <c r="R86" s="26">
        <f t="shared" si="16"/>
        <v>3484.2273519072332</v>
      </c>
      <c r="AB86" s="16"/>
      <c r="AC86" s="16"/>
    </row>
    <row r="87" spans="1:29" x14ac:dyDescent="0.3">
      <c r="A87" s="10" t="s">
        <v>17</v>
      </c>
      <c r="B87" s="13">
        <f t="shared" si="15"/>
        <v>24342.746557023056</v>
      </c>
      <c r="L87" s="16"/>
      <c r="M87" s="16"/>
      <c r="O87" s="20"/>
      <c r="Q87" s="10" t="s">
        <v>17</v>
      </c>
      <c r="R87" s="26">
        <f t="shared" si="16"/>
        <v>24342.746557023056</v>
      </c>
      <c r="AB87" s="16"/>
      <c r="AC87" s="16"/>
    </row>
    <row r="88" spans="1:29" x14ac:dyDescent="0.3">
      <c r="A88" s="10" t="s">
        <v>18</v>
      </c>
      <c r="B88" s="13">
        <f t="shared" si="15"/>
        <v>45291.465279593511</v>
      </c>
      <c r="L88" s="16"/>
      <c r="M88" s="16"/>
      <c r="O88" s="20"/>
      <c r="Q88" s="10" t="s">
        <v>18</v>
      </c>
      <c r="R88" s="26">
        <f>$R$79-AA72</f>
        <v>45291.465279593511</v>
      </c>
      <c r="AB88" s="16"/>
      <c r="AC88" s="16"/>
    </row>
    <row r="89" spans="1:29" x14ac:dyDescent="0.3">
      <c r="A89" s="10" t="s">
        <v>19</v>
      </c>
      <c r="B89" s="13">
        <f t="shared" si="15"/>
        <v>39268.864320942812</v>
      </c>
      <c r="L89" s="16"/>
      <c r="M89" s="16"/>
      <c r="O89" s="20"/>
      <c r="Q89" s="10" t="s">
        <v>19</v>
      </c>
      <c r="R89" s="26">
        <f t="shared" si="16"/>
        <v>39268.864320942812</v>
      </c>
      <c r="AB89" s="16"/>
      <c r="AC89" s="16"/>
    </row>
    <row r="90" spans="1:29" x14ac:dyDescent="0.3">
      <c r="A90" s="10" t="s">
        <v>20</v>
      </c>
      <c r="B90" s="13">
        <f t="shared" si="15"/>
        <v>19030.723715638247</v>
      </c>
      <c r="L90" s="16"/>
      <c r="M90" s="16"/>
      <c r="O90" s="20"/>
      <c r="Q90" s="10" t="s">
        <v>20</v>
      </c>
      <c r="R90" s="26">
        <f t="shared" si="16"/>
        <v>19030.723715638247</v>
      </c>
      <c r="AB90" s="16"/>
      <c r="AC90" s="16"/>
    </row>
    <row r="91" spans="1:29" x14ac:dyDescent="0.3">
      <c r="A91" s="10" t="s">
        <v>21</v>
      </c>
      <c r="B91" s="13">
        <f t="shared" si="15"/>
        <v>12330.700078183378</v>
      </c>
      <c r="L91" s="16"/>
      <c r="M91" s="16"/>
      <c r="O91" s="20"/>
      <c r="Q91" s="10" t="s">
        <v>21</v>
      </c>
      <c r="R91" s="26">
        <f t="shared" si="16"/>
        <v>12330.700078183378</v>
      </c>
      <c r="AB91" s="16"/>
      <c r="AC91" s="16"/>
    </row>
    <row r="92" spans="1:29" x14ac:dyDescent="0.3">
      <c r="A92" s="10" t="s">
        <v>22</v>
      </c>
      <c r="B92" s="13">
        <f t="shared" si="15"/>
        <v>12577.927115557424</v>
      </c>
      <c r="L92" s="16"/>
      <c r="M92" s="16"/>
      <c r="O92" s="20"/>
      <c r="Q92" s="10" t="s">
        <v>22</v>
      </c>
      <c r="R92" s="26">
        <f t="shared" si="16"/>
        <v>12577.927115557424</v>
      </c>
      <c r="AB92" s="16"/>
      <c r="AC92" s="16"/>
    </row>
    <row r="93" spans="1:29" x14ac:dyDescent="0.3">
      <c r="A93" s="10" t="s">
        <v>23</v>
      </c>
      <c r="B93" s="13">
        <f t="shared" si="15"/>
        <v>28317.708690552769</v>
      </c>
      <c r="L93" s="16"/>
      <c r="M93" s="16"/>
      <c r="O93" s="20"/>
      <c r="Q93" s="10" t="s">
        <v>23</v>
      </c>
      <c r="R93" s="26">
        <f>$R$79-AA77</f>
        <v>28317.708690552769</v>
      </c>
      <c r="AB93" s="16"/>
      <c r="AC93" s="16"/>
    </row>
    <row r="94" spans="1:29" x14ac:dyDescent="0.3">
      <c r="A94" s="15" t="s">
        <v>39</v>
      </c>
      <c r="B94" s="18">
        <f>SUM($B$82:$B$93)/$B$79</f>
        <v>1.9000000000000006</v>
      </c>
      <c r="Q94" s="15" t="s">
        <v>39</v>
      </c>
      <c r="R94" s="18">
        <f>SUM($R$82:$R$93)/$R$79</f>
        <v>1.9000000000000006</v>
      </c>
    </row>
    <row r="96" spans="1:29" x14ac:dyDescent="0.3">
      <c r="A96" s="1" t="s">
        <v>58</v>
      </c>
      <c r="B96" s="51">
        <f>(SUM($B$82:$B$93)-$D$97*$B$79)/(12-$D$97)</f>
        <v>1.1526269487815329E-11</v>
      </c>
      <c r="D96" s="1" t="s">
        <v>41</v>
      </c>
      <c r="Q96" s="1" t="s">
        <v>58</v>
      </c>
      <c r="R96" s="51">
        <f>(SUM($R$82:$R$93)-$T$97*$R$79)/(12-$T$97)</f>
        <v>1.1526269487815329E-11</v>
      </c>
      <c r="T96" s="1" t="s">
        <v>41</v>
      </c>
    </row>
    <row r="97" spans="1:22" x14ac:dyDescent="0.3">
      <c r="A97" s="1" t="s">
        <v>40</v>
      </c>
      <c r="D97" s="36">
        <f>'計算用(太陽光-差替先差替可能容量)'!D97</f>
        <v>1.9</v>
      </c>
      <c r="Q97" s="1" t="s">
        <v>40</v>
      </c>
      <c r="T97" s="17">
        <f>D97</f>
        <v>1.9</v>
      </c>
    </row>
    <row r="98" spans="1:22" ht="15.6" thickBot="1" x14ac:dyDescent="0.35"/>
    <row r="99" spans="1:22" ht="15.6" thickBot="1" x14ac:dyDescent="0.35">
      <c r="A99" s="1" t="s">
        <v>59</v>
      </c>
      <c r="B99" s="67">
        <f>(MIN($K$38:$K$49)+$B$96)*1000</f>
        <v>1.1526269487815328E-8</v>
      </c>
      <c r="Q99" s="1" t="s">
        <v>59</v>
      </c>
      <c r="R99" s="67">
        <f>(MIN($AA$38:$AA$49)+$R$96)*1000</f>
        <v>1.1526269487815328E-8</v>
      </c>
      <c r="V99" s="16"/>
    </row>
    <row r="100" spans="1:22" ht="15.6" thickBot="1" x14ac:dyDescent="0.35"/>
    <row r="101" spans="1:22" ht="15.6" thickBot="1" x14ac:dyDescent="0.35">
      <c r="A101" s="1" t="s">
        <v>60</v>
      </c>
      <c r="B101" s="31" t="e">
        <f>B99/'入力欄(差替情報)'!D19</f>
        <v>#DIV/0!</v>
      </c>
      <c r="Q101" s="1" t="s">
        <v>60</v>
      </c>
      <c r="R101" s="31" t="e">
        <f>R99/#REF!</f>
        <v>#REF!</v>
      </c>
      <c r="S101" s="1" t="s">
        <v>94</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AA46E-3220-4D30-A172-6125D16F9A04}">
  <sheetPr codeName="Sheet28"/>
  <dimension ref="A1:AE101"/>
  <sheetViews>
    <sheetView topLeftCell="L27" workbookViewId="0">
      <selection activeCell="R38" sqref="R38"/>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18" width="15" style="1" bestFit="1" customWidth="1"/>
    <col min="19" max="19" width="9" style="1"/>
    <col min="20" max="20" width="9" style="1" customWidth="1"/>
    <col min="21" max="22" width="9" style="1"/>
    <col min="23" max="23" width="9.5546875" style="1" bestFit="1" customWidth="1"/>
    <col min="24" max="26" width="9" style="1"/>
    <col min="27" max="27" width="17.109375" style="1" bestFit="1" customWidth="1"/>
    <col min="28" max="28" width="10.44140625" style="1" bestFit="1" customWidth="1"/>
    <col min="29" max="16384" width="9" style="1"/>
  </cols>
  <sheetData>
    <row r="1" spans="1:13" x14ac:dyDescent="0.3">
      <c r="J1" s="10" t="s">
        <v>36</v>
      </c>
      <c r="L1" s="8"/>
      <c r="M1" s="9" t="s">
        <v>78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9">
        <f>'計算用(太陽光-差替先差替可能容量)'!B4</f>
        <v>3984.801442596674</v>
      </c>
      <c r="C4" s="19">
        <f>'計算用(太陽光-差替先差替可能容量)'!C4</f>
        <v>10414.000659727313</v>
      </c>
      <c r="D4" s="19">
        <f>'計算用(太陽光-差替先差替可能容量)'!D4</f>
        <v>38345.222629796845</v>
      </c>
      <c r="E4" s="19">
        <f>'計算用(太陽光-差替先差替可能容量)'!E4</f>
        <v>18498.051948051947</v>
      </c>
      <c r="F4" s="19">
        <f>'計算用(太陽光-差替先差替可能容量)'!F4</f>
        <v>3813.3006720457151</v>
      </c>
      <c r="G4" s="19">
        <f>'計算用(太陽光-差替先差替可能容量)'!G4</f>
        <v>17842.589820359281</v>
      </c>
      <c r="H4" s="19">
        <f>'計算用(太陽光-差替先差替可能容量)'!H4</f>
        <v>7435.8566487317448</v>
      </c>
      <c r="I4" s="19">
        <f>'計算用(太陽光-差替先差替可能容量)'!I4</f>
        <v>3411.3654618473897</v>
      </c>
      <c r="J4" s="19">
        <f>'計算用(太陽光-差替先差替可能容量)'!J4</f>
        <v>10286.140122360372</v>
      </c>
    </row>
    <row r="5" spans="1:13" x14ac:dyDescent="0.3">
      <c r="A5" s="10" t="s">
        <v>13</v>
      </c>
      <c r="B5" s="19">
        <f>'計算用(太陽光-差替先差替可能容量)'!B5</f>
        <v>3605.4866760168302</v>
      </c>
      <c r="C5" s="19">
        <f>'計算用(太陽光-差替先差替可能容量)'!C5</f>
        <v>9703.8427649904697</v>
      </c>
      <c r="D5" s="19">
        <f>'計算用(太陽光-差替先差替可能容量)'!D5</f>
        <v>37113.208803611735</v>
      </c>
      <c r="E5" s="19">
        <f>'計算用(太陽光-差替先差替可能容量)'!E5</f>
        <v>18686.2012987013</v>
      </c>
      <c r="F5" s="19">
        <f>'計算用(太陽光-差替先差替可能容量)'!F5</f>
        <v>3625.5944807742608</v>
      </c>
      <c r="G5" s="19">
        <f>'計算用(太陽光-差替先差替可能容量)'!G5</f>
        <v>18365.052395209579</v>
      </c>
      <c r="H5" s="19">
        <f>'計算用(太陽光-差替先差替可能容量)'!H5</f>
        <v>7487.8766333589547</v>
      </c>
      <c r="I5" s="19">
        <f>'計算用(太陽光-差替先差替可能容量)'!I5</f>
        <v>3431.0843373493976</v>
      </c>
      <c r="J5" s="19">
        <f>'計算用(太陽光-差替先差替可能容量)'!J5</f>
        <v>10445.297019932899</v>
      </c>
    </row>
    <row r="6" spans="1:13" x14ac:dyDescent="0.3">
      <c r="A6" s="10" t="s">
        <v>14</v>
      </c>
      <c r="B6" s="19">
        <f>'計算用(太陽光-差替先差替可能容量)'!B6</f>
        <v>3624.4524143458225</v>
      </c>
      <c r="C6" s="19">
        <f>'計算用(太陽光-差替先差替可能容量)'!C6</f>
        <v>10462.465474270635</v>
      </c>
      <c r="D6" s="19">
        <f>'計算用(太陽光-差替先差替可能容量)'!D6</f>
        <v>41014.934537246052</v>
      </c>
      <c r="E6" s="19">
        <f>'計算用(太陽光-差替先差替可能容量)'!E6</f>
        <v>20141.883116883117</v>
      </c>
      <c r="F6" s="19">
        <f>'計算用(太陽光-差替先差替可能容量)'!F6</f>
        <v>3981.2483168675426</v>
      </c>
      <c r="G6" s="19">
        <f>'計算用(太陽光-差替先差替可能容量)'!G6</f>
        <v>21046.369760479043</v>
      </c>
      <c r="H6" s="19">
        <f>'計算用(太陽光-差替先差替可能容量)'!H6</f>
        <v>8218.1571867794009</v>
      </c>
      <c r="I6" s="19">
        <f>'計算用(太陽光-差替先差替可能容量)'!I6</f>
        <v>3914.1967871485945</v>
      </c>
      <c r="J6" s="19">
        <f>'計算用(太陽光-差替先差替可能容量)'!J6</f>
        <v>11879.711071640024</v>
      </c>
    </row>
    <row r="7" spans="1:13" x14ac:dyDescent="0.3">
      <c r="A7" s="10" t="s">
        <v>15</v>
      </c>
      <c r="B7" s="19">
        <f>'計算用(太陽光-差替先差替可能容量)'!B7</f>
        <v>4091.9787081339714</v>
      </c>
      <c r="C7" s="19">
        <f>'計算用(太陽光-差替先差替可能容量)'!C7</f>
        <v>12445.85006589658</v>
      </c>
      <c r="D7" s="19">
        <f>'計算用(太陽光-差替先差替可能容量)'!D7</f>
        <v>52951.494074492097</v>
      </c>
      <c r="E7" s="19">
        <f>'計算用(太陽光-差替先差替可能容量)'!E7</f>
        <v>24400</v>
      </c>
      <c r="F7" s="19">
        <f>'計算用(太陽光-差替先差替可能容量)'!F7</f>
        <v>4909.8999999999996</v>
      </c>
      <c r="G7" s="19">
        <f>'計算用(太陽光-差替先差替可能容量)'!G7</f>
        <v>26340</v>
      </c>
      <c r="H7" s="19">
        <f>'計算用(太陽光-差替先差替可能容量)'!H7</f>
        <v>10412</v>
      </c>
      <c r="I7" s="19">
        <f>'計算用(太陽光-差替先差替可能容量)'!I7</f>
        <v>4910</v>
      </c>
      <c r="J7" s="19">
        <f>'計算用(太陽光-差替先差替可能容量)'!J7</f>
        <v>15216</v>
      </c>
    </row>
    <row r="8" spans="1:13" x14ac:dyDescent="0.3">
      <c r="A8" s="10" t="s">
        <v>16</v>
      </c>
      <c r="B8" s="19">
        <f>'計算用(太陽光-差替先差替可能容量)'!B8</f>
        <v>4181</v>
      </c>
      <c r="C8" s="19">
        <f>'計算用(太陽光-差替先差替可能容量)'!C8</f>
        <v>12721</v>
      </c>
      <c r="D8" s="19">
        <f>'計算用(太陽光-差替先差替可能容量)'!D8</f>
        <v>52950</v>
      </c>
      <c r="E8" s="19">
        <f>'計算用(太陽光-差替先差替可能容量)'!E8</f>
        <v>24400</v>
      </c>
      <c r="F8" s="19">
        <f>'計算用(太陽光-差替先差替可能容量)'!F8</f>
        <v>4909.8999999999996</v>
      </c>
      <c r="G8" s="19">
        <f>'計算用(太陽光-差替先差替可能容量)'!G8</f>
        <v>26340</v>
      </c>
      <c r="H8" s="19">
        <f>'計算用(太陽光-差替先差替可能容量)'!H8</f>
        <v>10412</v>
      </c>
      <c r="I8" s="19">
        <f>'計算用(太陽光-差替先差替可能容量)'!I8</f>
        <v>4910</v>
      </c>
      <c r="J8" s="19">
        <f>'計算用(太陽光-差替先差替可能容量)'!J8</f>
        <v>15216</v>
      </c>
    </row>
    <row r="9" spans="1:13" x14ac:dyDescent="0.3">
      <c r="A9" s="10" t="s">
        <v>17</v>
      </c>
      <c r="B9" s="19">
        <f>'計算用(太陽光-差替先差替可能容量)'!B9</f>
        <v>3931.9404306220094</v>
      </c>
      <c r="C9" s="19">
        <f>'計算用(太陽光-差替先差替可能容量)'!C9</f>
        <v>11385.68454918986</v>
      </c>
      <c r="D9" s="19">
        <f>'計算用(太陽光-差替先差替可能容量)'!D9</f>
        <v>45310.896726862302</v>
      </c>
      <c r="E9" s="19">
        <f>'計算用(太陽光-差替先差替可能容量)'!E9</f>
        <v>22360.064935064936</v>
      </c>
      <c r="F9" s="19">
        <f>'計算用(太陽光-差替先差替可能容量)'!F9</f>
        <v>4366.5399726352643</v>
      </c>
      <c r="G9" s="19">
        <f>'計算用(太陽光-差替先差替可能容量)'!G9</f>
        <v>22732.050898203594</v>
      </c>
      <c r="H9" s="19">
        <f>'計算用(太陽光-差替先差替可能容量)'!H9</f>
        <v>9105.4980784012296</v>
      </c>
      <c r="I9" s="19">
        <f>'計算用(太陽光-差替先差替可能容量)'!I9</f>
        <v>4288.8554216867469</v>
      </c>
      <c r="J9" s="19">
        <f>'計算用(太陽光-差替先差替可能容量)'!J9</f>
        <v>13117.931715018749</v>
      </c>
    </row>
    <row r="10" spans="1:13" x14ac:dyDescent="0.3">
      <c r="A10" s="10" t="s">
        <v>18</v>
      </c>
      <c r="B10" s="19">
        <f>'計算用(太陽光-差替先差替可能容量)'!B10</f>
        <v>4354.1342416349426</v>
      </c>
      <c r="C10" s="19">
        <f>'計算用(太陽光-差替先差替可能容量)'!C10</f>
        <v>10427.847749596833</v>
      </c>
      <c r="D10" s="19">
        <f>'計算用(太陽光-差替先差替可能容量)'!D10</f>
        <v>37638.027370203163</v>
      </c>
      <c r="E10" s="19">
        <f>'計算用(太陽光-差替先差替可能容量)'!E10</f>
        <v>19478.409090909092</v>
      </c>
      <c r="F10" s="19">
        <f>'計算用(太陽光-差替先差替可能容量)'!F10</f>
        <v>3689.809756735548</v>
      </c>
      <c r="G10" s="19">
        <f>'計算用(太陽光-差替先差替可能容量)'!G10</f>
        <v>18808.652694610777</v>
      </c>
      <c r="H10" s="19">
        <f>'計算用(太陽光-差替先差替可能容量)'!H10</f>
        <v>7796.9953881629517</v>
      </c>
      <c r="I10" s="19">
        <f>'計算用(太陽光-差替先差替可能容量)'!I10</f>
        <v>3539.5381526104416</v>
      </c>
      <c r="J10" s="19">
        <f>'計算用(太陽光-差替先差替可能容量)'!J10</f>
        <v>11179.020327610026</v>
      </c>
    </row>
    <row r="11" spans="1:13" x14ac:dyDescent="0.3">
      <c r="A11" s="10" t="s">
        <v>19</v>
      </c>
      <c r="B11" s="19">
        <f>'計算用(太陽光-差替先差替可能容量)'!B11</f>
        <v>4532.8114606291329</v>
      </c>
      <c r="C11" s="19">
        <f>'計算用(太陽光-差替先差替可能容量)'!C11</f>
        <v>11630.56641254948</v>
      </c>
      <c r="D11" s="19">
        <f>'計算用(太陽光-差替先差替可能容量)'!D11</f>
        <v>40007.430304740403</v>
      </c>
      <c r="E11" s="19">
        <f>'計算用(太陽光-差替先差替可能容量)'!E11</f>
        <v>19260.551948051947</v>
      </c>
      <c r="F11" s="19">
        <f>'計算用(太陽光-差替先差替可能容量)'!F11</f>
        <v>4070.1617758908628</v>
      </c>
      <c r="G11" s="19">
        <f>'計算用(太陽光-差替先差替可能容量)'!G11</f>
        <v>19557.844311377245</v>
      </c>
      <c r="H11" s="19">
        <f>'計算用(太陽光-差替先差替可能容量)'!H11</f>
        <v>8345.2059953881635</v>
      </c>
      <c r="I11" s="19">
        <f>'計算用(太陽光-差替先差替可能容量)'!I11</f>
        <v>3647.9919678714859</v>
      </c>
      <c r="J11" s="19">
        <f>'計算用(太陽光-差替先差替可能容量)'!J11</f>
        <v>11405.243339253997</v>
      </c>
    </row>
    <row r="12" spans="1:13" x14ac:dyDescent="0.3">
      <c r="A12" s="10" t="s">
        <v>20</v>
      </c>
      <c r="B12" s="19">
        <f>'計算用(太陽光-差替先差替可能容量)'!B12</f>
        <v>4882.180324584252</v>
      </c>
      <c r="C12" s="19">
        <f>'計算用(太陽光-差替先差替可能容量)'!C12</f>
        <v>12970.766896349509</v>
      </c>
      <c r="D12" s="19">
        <f>'計算用(太陽光-差替先差替可能容量)'!D12</f>
        <v>44339.449492099324</v>
      </c>
      <c r="E12" s="19">
        <f>'計算用(太陽光-差替先差替可能容量)'!E12</f>
        <v>21686.688311688311</v>
      </c>
      <c r="F12" s="19">
        <f>'計算用(太陽光-差替先差替可能容量)'!F12</f>
        <v>4618.4614398680051</v>
      </c>
      <c r="G12" s="19">
        <f>'計算用(太陽光-差替先差替可能容量)'!G12</f>
        <v>23500.958083832335</v>
      </c>
      <c r="H12" s="19">
        <f>'計算用(太陽光-差替先差替可能容量)'!H12</f>
        <v>10072.869715603381</v>
      </c>
      <c r="I12" s="19">
        <f>'計算用(太陽光-差替先差替可能容量)'!I12</f>
        <v>4525.4819277108436</v>
      </c>
      <c r="J12" s="19">
        <f>'計算用(太陽光-差替先差替可能容量)'!J12</f>
        <v>14587.380303927373</v>
      </c>
    </row>
    <row r="13" spans="1:13" x14ac:dyDescent="0.3">
      <c r="A13" s="10" t="s">
        <v>21</v>
      </c>
      <c r="B13" s="19">
        <f>'計算用(太陽光-差替先差替可能容量)'!B13</f>
        <v>4982</v>
      </c>
      <c r="C13" s="19">
        <f>'計算用(太陽光-差替先差替可能容量)'!C13</f>
        <v>13493</v>
      </c>
      <c r="D13" s="19">
        <f>'計算用(太陽光-差替先差替可能容量)'!D13</f>
        <v>47535.972065462753</v>
      </c>
      <c r="E13" s="19">
        <f>'計算用(太陽光-差替先差替可能容量)'!E13</f>
        <v>22746.266233766233</v>
      </c>
      <c r="F13" s="19">
        <f>'計算用(太陽光-差替先差替可能容量)'!F13</f>
        <v>4860.5036338759328</v>
      </c>
      <c r="G13" s="19">
        <f>'計算用(太陽光-差替先差替可能容量)'!G13</f>
        <v>24240.291916167665</v>
      </c>
      <c r="H13" s="19">
        <f>'計算用(太陽光-差替先差替可能容量)'!H13</f>
        <v>10313.962336664104</v>
      </c>
      <c r="I13" s="19">
        <f>'計算用(太陽光-差替先差替可能容量)'!I13</f>
        <v>4525.4819277108436</v>
      </c>
      <c r="J13" s="19">
        <f>'計算用(太陽光-差替先差替可能容量)'!J13</f>
        <v>14778.568778369845</v>
      </c>
    </row>
    <row r="14" spans="1:13" x14ac:dyDescent="0.3">
      <c r="A14" s="10" t="s">
        <v>22</v>
      </c>
      <c r="B14" s="19">
        <f>'計算用(太陽光-差替先差替可能容量)'!B14</f>
        <v>4913.1244239631333</v>
      </c>
      <c r="C14" s="19">
        <f>'計算用(太陽光-差替先差替可能容量)'!C14</f>
        <v>13345.627400674388</v>
      </c>
      <c r="D14" s="19">
        <f>'計算用(太陽光-差替先差替可能容量)'!D14</f>
        <v>47535.673250564338</v>
      </c>
      <c r="E14" s="19">
        <f>'計算用(太陽光-差替先差替可能容量)'!E14</f>
        <v>22746.266233766233</v>
      </c>
      <c r="F14" s="19">
        <f>'計算用(太陽光-差替先差替可能容量)'!F14</f>
        <v>4860.5036338759328</v>
      </c>
      <c r="G14" s="19">
        <f>'計算用(太陽光-差替先差替可能容量)'!G14</f>
        <v>24240.291916167665</v>
      </c>
      <c r="H14" s="19">
        <f>'計算用(太陽光-差替先差替可能容量)'!H14</f>
        <v>10313.962336664104</v>
      </c>
      <c r="I14" s="19">
        <f>'計算用(太陽光-差替先差替可能容量)'!I14</f>
        <v>4525.4819277108436</v>
      </c>
      <c r="J14" s="19">
        <f>'計算用(太陽光-差替先差替可能容量)'!J14</f>
        <v>14778.568778369845</v>
      </c>
    </row>
    <row r="15" spans="1:13" x14ac:dyDescent="0.3">
      <c r="A15" s="10" t="s">
        <v>23</v>
      </c>
      <c r="B15" s="19">
        <f>'計算用(太陽光-差替先差替可能容量)'!B15</f>
        <v>4533.80965738329</v>
      </c>
      <c r="C15" s="19">
        <f>'計算用(太陽光-差替先差替可能容量)'!C15</f>
        <v>12399.079900307872</v>
      </c>
      <c r="D15" s="19">
        <f>'計算用(太陽光-差替先差替可能容量)'!D15</f>
        <v>43155.744074492097</v>
      </c>
      <c r="E15" s="19">
        <f>'計算用(太陽光-差替先差替可能容量)'!E15</f>
        <v>20775.64935064935</v>
      </c>
      <c r="F15" s="19">
        <f>'計算用(太陽光-差替先差替可能容量)'!F15</f>
        <v>4499.9101611702445</v>
      </c>
      <c r="G15" s="19">
        <f>'計算用(太陽光-差替先差替可能容量)'!G15</f>
        <v>21598.405688622755</v>
      </c>
      <c r="H15" s="19">
        <f>'計算用(太陽光-差替先差替可能容量)'!H15</f>
        <v>9104.4976940814759</v>
      </c>
      <c r="I15" s="19">
        <f>'計算用(太陽光-差替先差替可能容量)'!I15</f>
        <v>4042.3694779116468</v>
      </c>
      <c r="J15" s="19">
        <f>'計算用(太陽光-差替先差替可能容量)'!J15</f>
        <v>12567.388987566608</v>
      </c>
    </row>
    <row r="16" spans="1:13" x14ac:dyDescent="0.3">
      <c r="B16" s="2"/>
      <c r="C16" s="2"/>
      <c r="D16" s="2"/>
      <c r="E16" s="2"/>
      <c r="F16" s="2"/>
      <c r="G16" s="2"/>
      <c r="H16" s="2"/>
      <c r="I16" s="2"/>
      <c r="J16" s="2"/>
      <c r="K16" s="2"/>
    </row>
    <row r="17" spans="1:14" x14ac:dyDescent="0.3">
      <c r="A17" s="1" t="s">
        <v>44</v>
      </c>
      <c r="B17" s="34">
        <f>'計算用(太陽光-差替先差替可能容量)'!B17</f>
        <v>170916.10962190721</v>
      </c>
      <c r="C17" s="2"/>
      <c r="D17" s="2"/>
      <c r="E17" s="2"/>
      <c r="F17" s="2"/>
      <c r="G17" s="2"/>
      <c r="H17" s="2"/>
      <c r="I17" s="2"/>
      <c r="J17" s="2"/>
      <c r="K17" s="2"/>
    </row>
    <row r="18" spans="1:14" x14ac:dyDescent="0.3">
      <c r="B18" s="2"/>
      <c r="C18" s="2"/>
      <c r="D18" s="2"/>
      <c r="E18" s="2"/>
      <c r="F18" s="2"/>
      <c r="G18" s="2"/>
      <c r="H18" s="2"/>
      <c r="I18" s="2"/>
      <c r="J18" s="2"/>
      <c r="K18" s="2"/>
    </row>
    <row r="19" spans="1:14" x14ac:dyDescent="0.3">
      <c r="A19" s="1" t="s">
        <v>52</v>
      </c>
      <c r="B19" s="35">
        <f>'計算用(太陽光-差替先差替可能容量)'!B19</f>
        <v>0.1953</v>
      </c>
      <c r="C19" s="35">
        <f>'計算用(太陽光-差替先差替可能容量)'!C19</f>
        <v>0.10210000000000001</v>
      </c>
      <c r="D19" s="35">
        <f>'計算用(太陽光-差替先差替可能容量)'!D19</f>
        <v>5.5E-2</v>
      </c>
      <c r="E19" s="35">
        <f>'計算用(太陽光-差替先差替可能容量)'!E19</f>
        <v>7.4999999999999997E-3</v>
      </c>
      <c r="F19" s="35">
        <f>'計算用(太陽光-差替先差替可能容量)'!F19</f>
        <v>0.22329999999999997</v>
      </c>
      <c r="G19" s="35">
        <f>'計算用(太陽光-差替先差替可能容量)'!G19</f>
        <v>-9.1999999999999998E-3</v>
      </c>
      <c r="H19" s="35">
        <f>'計算用(太陽光-差替先差替可能容量)'!H19</f>
        <v>-4.4000000000000003E-3</v>
      </c>
      <c r="I19" s="35">
        <f>'計算用(太陽光-差替先差替可能容量)'!I19</f>
        <v>8.6999999999999994E-2</v>
      </c>
      <c r="J19" s="35">
        <f>'計算用(太陽光-差替先差替可能容量)'!J19</f>
        <v>0.2225</v>
      </c>
      <c r="K19" s="1" t="str">
        <f>'計算用(太陽光-差替先差替可能容量)'!K19</f>
        <v>←容量市場調達量(再エネなし)を正として、補正係数kWで年間kWを算出</v>
      </c>
    </row>
    <row r="21" spans="1:14" x14ac:dyDescent="0.3">
      <c r="A21" s="1" t="s">
        <v>53</v>
      </c>
      <c r="B21" s="35">
        <f>'計算用(太陽光-差替先差替可能容量)'!B21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4" x14ac:dyDescent="0.3">
      <c r="L22" s="12"/>
    </row>
    <row r="23" spans="1:14" x14ac:dyDescent="0.3">
      <c r="A23" s="1" t="s">
        <v>54</v>
      </c>
      <c r="B23" s="23" t="s">
        <v>47</v>
      </c>
      <c r="C23" s="10"/>
      <c r="D23" s="10"/>
      <c r="E23" s="10"/>
      <c r="F23" s="10"/>
      <c r="G23" s="10"/>
      <c r="H23" s="10"/>
      <c r="I23" s="10"/>
      <c r="J23" s="10"/>
      <c r="K23" s="10"/>
      <c r="N23" s="1" t="s">
        <v>79</v>
      </c>
    </row>
    <row r="24" spans="1:14" x14ac:dyDescent="0.3">
      <c r="A24" s="10" t="s">
        <v>12</v>
      </c>
      <c r="B24" s="35">
        <f>'計算用(水力)'!B24</f>
        <v>0.41977306838294109</v>
      </c>
      <c r="C24" s="35">
        <f>'計算用(水力)'!C24</f>
        <v>0.69418413135849266</v>
      </c>
      <c r="D24" s="35">
        <f>'計算用(水力)'!D24</f>
        <v>0.59251724592123167</v>
      </c>
      <c r="E24" s="35">
        <f>'計算用(水力)'!E24</f>
        <v>0.51024488265847945</v>
      </c>
      <c r="F24" s="35">
        <f>'計算用(水力)'!F24</f>
        <v>0.71839653701295447</v>
      </c>
      <c r="G24" s="35">
        <f>'計算用(水力)'!G24</f>
        <v>0.5203716511169848</v>
      </c>
      <c r="H24" s="35">
        <f>'計算用(水力)'!H24</f>
        <v>0.47196597485194636</v>
      </c>
      <c r="I24" s="35">
        <f>'計算用(水力)'!I24</f>
        <v>0.45495995409151285</v>
      </c>
      <c r="J24" s="35">
        <f>'計算用(水力)'!J24</f>
        <v>0.30061902259507695</v>
      </c>
      <c r="N24" s="35">
        <f>HLOOKUP('入力(水力)'!$E$13,$B$2:$J$35,23,0)</f>
        <v>0.69418413135849266</v>
      </c>
    </row>
    <row r="25" spans="1:14" x14ac:dyDescent="0.3">
      <c r="A25" s="10" t="s">
        <v>13</v>
      </c>
      <c r="B25" s="35">
        <f>'計算用(水力)'!B25</f>
        <v>0.69101983860834493</v>
      </c>
      <c r="C25" s="35">
        <f>'計算用(水力)'!C25</f>
        <v>0.66602951937358024</v>
      </c>
      <c r="D25" s="35">
        <f>'計算用(水力)'!D25</f>
        <v>0.66307256164197526</v>
      </c>
      <c r="E25" s="35">
        <f>'計算用(水力)'!E25</f>
        <v>0.52643931293475055</v>
      </c>
      <c r="F25" s="35">
        <f>'計算用(水力)'!F25</f>
        <v>0.72817452173563901</v>
      </c>
      <c r="G25" s="35">
        <f>'計算用(水力)'!G25</f>
        <v>0.58403987417345848</v>
      </c>
      <c r="H25" s="35">
        <f>'計算用(水力)'!H25</f>
        <v>0.37218550368023096</v>
      </c>
      <c r="I25" s="35">
        <f>'計算用(水力)'!I25</f>
        <v>0.47182730127970218</v>
      </c>
      <c r="J25" s="35">
        <f>'計算用(水力)'!J25</f>
        <v>0.31583868275576737</v>
      </c>
      <c r="N25" s="35">
        <f>HLOOKUP('入力(水力)'!$E$13,$B$2:$J$35,24,0)</f>
        <v>0.66602951937358024</v>
      </c>
    </row>
    <row r="26" spans="1:14" x14ac:dyDescent="0.3">
      <c r="A26" s="10" t="s">
        <v>14</v>
      </c>
      <c r="B26" s="35">
        <f>'計算用(水力)'!B26</f>
        <v>0.56416212570247037</v>
      </c>
      <c r="C26" s="35">
        <f>'計算用(水力)'!C26</f>
        <v>0.50023063558940994</v>
      </c>
      <c r="D26" s="35">
        <f>'計算用(水力)'!D26</f>
        <v>0.59856367034693703</v>
      </c>
      <c r="E26" s="35">
        <f>'計算用(水力)'!E26</f>
        <v>0.48387069212319866</v>
      </c>
      <c r="F26" s="35">
        <f>'計算用(水力)'!F26</f>
        <v>0.58366197273739295</v>
      </c>
      <c r="G26" s="35">
        <f>'計算用(水力)'!G26</f>
        <v>0.56441318750795433</v>
      </c>
      <c r="H26" s="35">
        <f>'計算用(水力)'!H26</f>
        <v>0.35185012184059988</v>
      </c>
      <c r="I26" s="35">
        <f>'計算用(水力)'!I26</f>
        <v>0.53658966382334194</v>
      </c>
      <c r="J26" s="35">
        <f>'計算用(水力)'!J26</f>
        <v>0.40463535682436597</v>
      </c>
      <c r="N26" s="35">
        <f>HLOOKUP('入力(水力)'!$E$13,$B$2:$J$35,25,0)</f>
        <v>0.50023063558940994</v>
      </c>
    </row>
    <row r="27" spans="1:14" x14ac:dyDescent="0.3">
      <c r="A27" s="10" t="s">
        <v>15</v>
      </c>
      <c r="B27" s="35">
        <f>'計算用(水力)'!B27</f>
        <v>0.42122130014391296</v>
      </c>
      <c r="C27" s="35">
        <f>'計算用(水力)'!C27</f>
        <v>0.46712457673550734</v>
      </c>
      <c r="D27" s="35">
        <f>'計算用(水力)'!D27</f>
        <v>0.56585344292667628</v>
      </c>
      <c r="E27" s="35">
        <f>'計算用(水力)'!E27</f>
        <v>0.52769745535824075</v>
      </c>
      <c r="F27" s="35">
        <f>'計算用(水力)'!F27</f>
        <v>0.59638563974291481</v>
      </c>
      <c r="G27" s="35">
        <f>'計算用(水力)'!G27</f>
        <v>0.59812334372964138</v>
      </c>
      <c r="H27" s="35">
        <f>'計算用(水力)'!H27</f>
        <v>0.42889739456826292</v>
      </c>
      <c r="I27" s="35">
        <f>'計算用(水力)'!I27</f>
        <v>0.57783299581785541</v>
      </c>
      <c r="J27" s="35">
        <f>'計算用(水力)'!J27</f>
        <v>0.48084744672560786</v>
      </c>
      <c r="N27" s="35">
        <f>HLOOKUP('入力(水力)'!$E$13,$B$2:$J$35,26,0)</f>
        <v>0.46712457673550734</v>
      </c>
    </row>
    <row r="28" spans="1:14" x14ac:dyDescent="0.3">
      <c r="A28" s="10" t="s">
        <v>16</v>
      </c>
      <c r="B28" s="35">
        <f>'計算用(水力)'!B28</f>
        <v>0.44890356609580911</v>
      </c>
      <c r="C28" s="35">
        <f>'計算用(水力)'!C28</f>
        <v>0.39889071600955056</v>
      </c>
      <c r="D28" s="35">
        <f>'計算用(水力)'!D28</f>
        <v>0.53305633844096212</v>
      </c>
      <c r="E28" s="35">
        <f>'計算用(水力)'!E28</f>
        <v>0.45037228490515185</v>
      </c>
      <c r="F28" s="35">
        <f>'計算用(水力)'!F28</f>
        <v>0.46347411540781341</v>
      </c>
      <c r="G28" s="35">
        <f>'計算用(水力)'!G28</f>
        <v>0.47929459385415957</v>
      </c>
      <c r="H28" s="35">
        <f>'計算用(水力)'!H28</f>
        <v>0.33542439429732979</v>
      </c>
      <c r="I28" s="35">
        <f>'計算用(水力)'!I28</f>
        <v>0.51562221961792742</v>
      </c>
      <c r="J28" s="35">
        <f>'計算用(水力)'!J28</f>
        <v>0.40970236110659697</v>
      </c>
      <c r="N28" s="35">
        <f>HLOOKUP('入力(水力)'!$E$13,$B$2:$J$35,27,0)</f>
        <v>0.39889071600955056</v>
      </c>
    </row>
    <row r="29" spans="1:14" x14ac:dyDescent="0.3">
      <c r="A29" s="10" t="s">
        <v>17</v>
      </c>
      <c r="B29" s="35">
        <f>'計算用(水力)'!B29</f>
        <v>0.37691774600004241</v>
      </c>
      <c r="C29" s="35">
        <f>'計算用(水力)'!C29</f>
        <v>0.37753937335330762</v>
      </c>
      <c r="D29" s="35">
        <f>'計算用(水力)'!D29</f>
        <v>0.51865637449179869</v>
      </c>
      <c r="E29" s="35">
        <f>'計算用(水力)'!E29</f>
        <v>0.44977781614154572</v>
      </c>
      <c r="F29" s="35">
        <f>'計算用(水力)'!F29</f>
        <v>0.41563869347675891</v>
      </c>
      <c r="G29" s="35">
        <f>'計算用(水力)'!G29</f>
        <v>0.43230080556164896</v>
      </c>
      <c r="H29" s="35">
        <f>'計算用(水力)'!H29</f>
        <v>0.34504889557012897</v>
      </c>
      <c r="I29" s="35">
        <f>'計算用(水力)'!I29</f>
        <v>0.49740960378151489</v>
      </c>
      <c r="J29" s="35">
        <f>'計算用(水力)'!J29</f>
        <v>0.39816336768490906</v>
      </c>
      <c r="N29" s="35">
        <f>HLOOKUP('入力(水力)'!$E$13,$B$2:$J$35,28,0)</f>
        <v>0.37753937335330762</v>
      </c>
    </row>
    <row r="30" spans="1:14" x14ac:dyDescent="0.3">
      <c r="A30" s="10" t="s">
        <v>18</v>
      </c>
      <c r="B30" s="35">
        <f>'計算用(水力)'!B30</f>
        <v>0.35670088459714544</v>
      </c>
      <c r="C30" s="35">
        <f>'計算用(水力)'!C30</f>
        <v>0.30578514977800725</v>
      </c>
      <c r="D30" s="35">
        <f>'計算用(水力)'!D30</f>
        <v>0.46817742861158773</v>
      </c>
      <c r="E30" s="35">
        <f>'計算用(水力)'!E30</f>
        <v>0.38809453220799334</v>
      </c>
      <c r="F30" s="35">
        <f>'計算用(水力)'!F30</f>
        <v>0.35386731451165093</v>
      </c>
      <c r="G30" s="35">
        <f>'計算用(水力)'!G30</f>
        <v>0.32690811057178221</v>
      </c>
      <c r="H30" s="35">
        <f>'計算用(水力)'!H30</f>
        <v>0.25475973280896591</v>
      </c>
      <c r="I30" s="35">
        <f>'計算用(水力)'!I30</f>
        <v>0.37969645055835205</v>
      </c>
      <c r="J30" s="35">
        <f>'計算用(水力)'!J30</f>
        <v>0.28842156741233071</v>
      </c>
      <c r="N30" s="35">
        <f>HLOOKUP('入力(水力)'!$E$13,$B$2:$J$35,29,0)</f>
        <v>0.30578514977800725</v>
      </c>
    </row>
    <row r="31" spans="1:14" x14ac:dyDescent="0.3">
      <c r="A31" s="10" t="s">
        <v>19</v>
      </c>
      <c r="B31" s="35">
        <f>'計算用(水力)'!B31</f>
        <v>0.34588614793754086</v>
      </c>
      <c r="C31" s="35">
        <f>'計算用(水力)'!C31</f>
        <v>0.42666237194476025</v>
      </c>
      <c r="D31" s="35">
        <f>'計算用(水力)'!D31</f>
        <v>0.42277002878296949</v>
      </c>
      <c r="E31" s="35">
        <f>'計算用(水力)'!E31</f>
        <v>0.3356747905037164</v>
      </c>
      <c r="F31" s="35">
        <f>'計算用(水力)'!F31</f>
        <v>0.3889282046815063</v>
      </c>
      <c r="G31" s="35">
        <f>'計算用(水力)'!G31</f>
        <v>0.30298870752003515</v>
      </c>
      <c r="H31" s="35">
        <f>'計算用(水力)'!H31</f>
        <v>0.18816939259864937</v>
      </c>
      <c r="I31" s="35">
        <f>'計算用(水力)'!I31</f>
        <v>0.25802043608908054</v>
      </c>
      <c r="J31" s="35">
        <f>'計算用(水力)'!J31</f>
        <v>0.23207892772642918</v>
      </c>
      <c r="N31" s="35">
        <f>HLOOKUP('入力(水力)'!$E$13,$B$2:$J$35,30,0)</f>
        <v>0.42666237194476025</v>
      </c>
    </row>
    <row r="32" spans="1:14" x14ac:dyDescent="0.3">
      <c r="A32" s="10" t="s">
        <v>20</v>
      </c>
      <c r="B32" s="35">
        <f>'計算用(水力)'!B32</f>
        <v>0.32862824298032811</v>
      </c>
      <c r="C32" s="35">
        <f>'計算用(水力)'!C32</f>
        <v>0.48720388578395912</v>
      </c>
      <c r="D32" s="35">
        <f>'計算用(水力)'!D32</f>
        <v>0.42140683383701322</v>
      </c>
      <c r="E32" s="35">
        <f>'計算用(水力)'!E32</f>
        <v>0.31744574687700916</v>
      </c>
      <c r="F32" s="35">
        <f>'計算用(水力)'!F32</f>
        <v>0.43952197903791212</v>
      </c>
      <c r="G32" s="35">
        <f>'計算用(水力)'!G32</f>
        <v>0.3462969869374532</v>
      </c>
      <c r="H32" s="35">
        <f>'計算用(水力)'!H32</f>
        <v>0.26129350546149188</v>
      </c>
      <c r="I32" s="35">
        <f>'計算用(水力)'!I32</f>
        <v>0.26437764291386862</v>
      </c>
      <c r="J32" s="35">
        <f>'計算用(水力)'!J32</f>
        <v>0.22142995169926025</v>
      </c>
      <c r="N32" s="35">
        <f>HLOOKUP('入力(水力)'!$E$13,$B$2:$J$35,31,0)</f>
        <v>0.48720388578395912</v>
      </c>
    </row>
    <row r="33" spans="1:30" x14ac:dyDescent="0.3">
      <c r="A33" s="10" t="s">
        <v>21</v>
      </c>
      <c r="B33" s="35">
        <f>'計算用(水力)'!B33</f>
        <v>0.29220270814934396</v>
      </c>
      <c r="C33" s="35">
        <f>'計算用(水力)'!C33</f>
        <v>0.38830568328096038</v>
      </c>
      <c r="D33" s="35">
        <f>'計算用(水力)'!D33</f>
        <v>0.37860849273303659</v>
      </c>
      <c r="E33" s="35">
        <f>'計算用(水力)'!E33</f>
        <v>0.26639091987833696</v>
      </c>
      <c r="F33" s="35">
        <f>'計算用(水力)'!F33</f>
        <v>0.3482691779558138</v>
      </c>
      <c r="G33" s="35">
        <f>'計算用(水力)'!G33</f>
        <v>0.33830303963197494</v>
      </c>
      <c r="H33" s="35">
        <f>'計算用(水力)'!H33</f>
        <v>0.34055657436838183</v>
      </c>
      <c r="I33" s="35">
        <f>'計算用(水力)'!I33</f>
        <v>0.24348979865432216</v>
      </c>
      <c r="J33" s="35">
        <f>'計算用(水力)'!J33</f>
        <v>0.21886510135776799</v>
      </c>
      <c r="N33" s="35">
        <f>HLOOKUP('入力(水力)'!$E$13,$B$2:$J$35,32,0)</f>
        <v>0.38830568328096038</v>
      </c>
    </row>
    <row r="34" spans="1:30" x14ac:dyDescent="0.3">
      <c r="A34" s="10" t="s">
        <v>22</v>
      </c>
      <c r="B34" s="35">
        <f>'計算用(水力)'!B34</f>
        <v>0.27354390103200849</v>
      </c>
      <c r="C34" s="35">
        <f>'計算用(水力)'!C34</f>
        <v>0.39904533458792252</v>
      </c>
      <c r="D34" s="35">
        <f>'計算用(水力)'!D34</f>
        <v>0.36057252819891944</v>
      </c>
      <c r="E34" s="35">
        <f>'計算用(水力)'!E34</f>
        <v>0.2746521987661511</v>
      </c>
      <c r="F34" s="35">
        <f>'計算用(水力)'!F34</f>
        <v>0.33930763789370744</v>
      </c>
      <c r="G34" s="35">
        <f>'計算用(水力)'!G34</f>
        <v>0.3655896201295068</v>
      </c>
      <c r="H34" s="35">
        <f>'計算用(水力)'!H34</f>
        <v>0.40412863237746871</v>
      </c>
      <c r="I34" s="35">
        <f>'計算用(水力)'!I34</f>
        <v>0.34105795180590193</v>
      </c>
      <c r="J34" s="35">
        <f>'計算用(水力)'!J34</f>
        <v>0.23813451753049653</v>
      </c>
      <c r="N34" s="35">
        <f>HLOOKUP('入力(水力)'!$E$13,$B$2:$J$35,33,0)</f>
        <v>0.39904533458792252</v>
      </c>
      <c r="Q34" s="1" t="s">
        <v>93</v>
      </c>
    </row>
    <row r="35" spans="1:30" x14ac:dyDescent="0.3">
      <c r="A35" s="10" t="s">
        <v>23</v>
      </c>
      <c r="B35" s="35">
        <f>'計算用(水力)'!B35</f>
        <v>0.25247425347787522</v>
      </c>
      <c r="C35" s="35">
        <f>'計算用(水力)'!C35</f>
        <v>0.52297311502737276</v>
      </c>
      <c r="D35" s="35">
        <f>'計算用(水力)'!D35</f>
        <v>0.42890453068394946</v>
      </c>
      <c r="E35" s="35">
        <f>'計算用(水力)'!E35</f>
        <v>0.38593116212629008</v>
      </c>
      <c r="F35" s="35">
        <f>'計算用(水力)'!F35</f>
        <v>0.49274430224019794</v>
      </c>
      <c r="G35" s="35">
        <f>'計算用(水力)'!G35</f>
        <v>0.42564682574175933</v>
      </c>
      <c r="H35" s="35">
        <f>'計算用(水力)'!H35</f>
        <v>0.50128087603581917</v>
      </c>
      <c r="I35" s="35">
        <f>'計算用(水力)'!I35</f>
        <v>0.49226658369580462</v>
      </c>
      <c r="J35" s="35">
        <f>'計算用(水力)'!J35</f>
        <v>0.29446489662260467</v>
      </c>
      <c r="N35" s="35">
        <f>HLOOKUP('入力(水力)'!$E$13,$B$2:$J$35,34,0)</f>
        <v>0.52297311502737276</v>
      </c>
      <c r="Z35" s="10" t="s">
        <v>36</v>
      </c>
    </row>
    <row r="36" spans="1:30" x14ac:dyDescent="0.3">
      <c r="A36" s="10"/>
      <c r="B36" s="10"/>
      <c r="C36" s="10"/>
      <c r="D36" s="10"/>
      <c r="E36" s="10"/>
      <c r="F36" s="10"/>
      <c r="G36" s="10"/>
      <c r="H36" s="10"/>
      <c r="I36" s="10"/>
      <c r="J36" s="10"/>
      <c r="N36" s="1" t="s">
        <v>69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59">
        <f>IF('入力欄(差替情報)'!$D$9=B$2,B24*'入力欄(差替情報)'!$D$30/1000,0)</f>
        <v>0</v>
      </c>
      <c r="C38" s="59">
        <f>IF('入力欄(差替情報)'!$D$9=C$2,C24*'入力欄(差替情報)'!$D$30/1000,0)</f>
        <v>0</v>
      </c>
      <c r="D38" s="59">
        <f>IF('入力欄(差替情報)'!$D$9=D$2,D24*'入力欄(差替情報)'!$D$30/1000,0)</f>
        <v>0</v>
      </c>
      <c r="E38" s="59">
        <f>IF('入力欄(差替情報)'!$D$9=E$2,E24*'入力欄(差替情報)'!$D$30/1000,0)</f>
        <v>0</v>
      </c>
      <c r="F38" s="59">
        <f>IF('入力欄(差替情報)'!$D$9=F$2,F24*'入力欄(差替情報)'!$D$30/1000,0)</f>
        <v>0</v>
      </c>
      <c r="G38" s="59">
        <f>IF('入力欄(差替情報)'!$D$9=G$2,G24*'入力欄(差替情報)'!$D$30/1000,0)</f>
        <v>0</v>
      </c>
      <c r="H38" s="59">
        <f>IF('入力欄(差替情報)'!$D$9=H$2,H24*'入力欄(差替情報)'!$D$30/1000,0)</f>
        <v>0</v>
      </c>
      <c r="I38" s="59">
        <f>IF('入力欄(差替情報)'!$D$9=I$2,I24*'入力欄(差替情報)'!$D$30/1000,0)</f>
        <v>0</v>
      </c>
      <c r="J38" s="59">
        <f>IF('入力欄(差替情報)'!$D$9=J$2,J24*'入力欄(差替情報)'!$D$30/1000,0)</f>
        <v>0</v>
      </c>
      <c r="K38" s="61">
        <f>SUM(B38:J38)</f>
        <v>0</v>
      </c>
      <c r="L38" s="62">
        <f>MIN($K$38:$K$49)</f>
        <v>0</v>
      </c>
      <c r="N38" s="39">
        <f>K38*1000</f>
        <v>0</v>
      </c>
      <c r="Q38" s="10" t="s">
        <v>12</v>
      </c>
      <c r="R38" s="59">
        <f>IF('入力欄(差替情報)'!$D$9=B$2,B24*'入力欄(差替情報)'!$D$30/1000,0)</f>
        <v>0</v>
      </c>
      <c r="S38" s="59">
        <f>IF('入力欄(差替情報)'!$D$9=C$2,C24*'入力欄(差替情報)'!$D$30/1000,0)</f>
        <v>0</v>
      </c>
      <c r="T38" s="59">
        <f>IF('入力欄(差替情報)'!$D$9=D$2,D24*'入力欄(差替情報)'!$D$30/1000,0)</f>
        <v>0</v>
      </c>
      <c r="U38" s="59">
        <f>IF('入力欄(差替情報)'!$D$9=E$2,E24*'入力欄(差替情報)'!$D$30/1000,0)</f>
        <v>0</v>
      </c>
      <c r="V38" s="59">
        <f>IF('入力欄(差替情報)'!$D$9=F$2,F24*'入力欄(差替情報)'!$D$30/1000,0)</f>
        <v>0</v>
      </c>
      <c r="W38" s="59">
        <f>IF('入力欄(差替情報)'!$D$9=G$2,G24*'入力欄(差替情報)'!$D$30/1000,0)</f>
        <v>0</v>
      </c>
      <c r="X38" s="59">
        <f>IF('入力欄(差替情報)'!$D$9=H$2,H24*'入力欄(差替情報)'!$D$30/1000,0)</f>
        <v>0</v>
      </c>
      <c r="Y38" s="59">
        <f>IF('入力欄(差替情報)'!$D$9=I$2,I24*'入力欄(差替情報)'!$D$30/1000,0)</f>
        <v>0</v>
      </c>
      <c r="Z38" s="59">
        <f>IF('入力欄(差替情報)'!$D$9=J$2,J24*'入力欄(差替情報)'!$D$30/1000,0)</f>
        <v>0</v>
      </c>
      <c r="AA38" s="43">
        <f>SUM(R38:Z38)</f>
        <v>0</v>
      </c>
      <c r="AB38" s="44">
        <f>MIN($AA$38:$AA$49)</f>
        <v>0</v>
      </c>
      <c r="AD38" s="39">
        <f>AA38*1000</f>
        <v>0</v>
      </c>
    </row>
    <row r="39" spans="1:30" x14ac:dyDescent="0.3">
      <c r="A39" s="10" t="s">
        <v>13</v>
      </c>
      <c r="B39" s="59">
        <f>IF('入力欄(差替情報)'!$D$9=B$2,B25*'入力欄(差替情報)'!$E$30/1000,0)</f>
        <v>0</v>
      </c>
      <c r="C39" s="59">
        <f>IF('入力欄(差替情報)'!$D$9=C$2,C25*'入力欄(差替情報)'!$E$30/1000,0)</f>
        <v>0</v>
      </c>
      <c r="D39" s="59">
        <f>IF('入力欄(差替情報)'!$D$9=D$2,D25*'入力欄(差替情報)'!$E$30/1000,0)</f>
        <v>0</v>
      </c>
      <c r="E39" s="59">
        <f>IF('入力欄(差替情報)'!$D$9=E$2,E25*'入力欄(差替情報)'!$E$30/1000,0)</f>
        <v>0</v>
      </c>
      <c r="F39" s="59">
        <f>IF('入力欄(差替情報)'!$D$9=F$2,F25*'入力欄(差替情報)'!$E$30/1000,0)</f>
        <v>0</v>
      </c>
      <c r="G39" s="59">
        <f>IF('入力欄(差替情報)'!$D$9=G$2,G25*'入力欄(差替情報)'!$E$30/1000,0)</f>
        <v>0</v>
      </c>
      <c r="H39" s="59">
        <f>IF('入力欄(差替情報)'!$D$9=H$2,H25*'入力欄(差替情報)'!$E$30/1000,0)</f>
        <v>0</v>
      </c>
      <c r="I39" s="59">
        <f>IF('入力欄(差替情報)'!$D$9=I$2,I25*'入力欄(差替情報)'!$E$30/1000,0)</f>
        <v>0</v>
      </c>
      <c r="J39" s="59">
        <f>IF('入力欄(差替情報)'!$D$9=J$2,J25*'入力欄(差替情報)'!$E$30/1000,0)</f>
        <v>0</v>
      </c>
      <c r="K39" s="61">
        <f t="shared" ref="K39:K49" si="1">SUM(B39:J39)</f>
        <v>0</v>
      </c>
      <c r="L39" s="62">
        <f t="shared" ref="L39:L49" si="2">MIN($K$38:$K$49)</f>
        <v>0</v>
      </c>
      <c r="N39" s="39">
        <f>K39*1000</f>
        <v>0</v>
      </c>
      <c r="Q39" s="10" t="s">
        <v>13</v>
      </c>
      <c r="R39" s="59">
        <f>IF('入力欄(差替情報)'!$D$9=B$2,B25*'入力欄(差替情報)'!$E$30/1000,0)</f>
        <v>0</v>
      </c>
      <c r="S39" s="59">
        <f>IF('入力欄(差替情報)'!$D$9=C$2,C25*'入力欄(差替情報)'!$E$30/1000,0)</f>
        <v>0</v>
      </c>
      <c r="T39" s="59">
        <f>IF('入力欄(差替情報)'!$D$9=D$2,D25*'入力欄(差替情報)'!$E$30/1000,0)</f>
        <v>0</v>
      </c>
      <c r="U39" s="59">
        <f>IF('入力欄(差替情報)'!$D$9=E$2,E25*'入力欄(差替情報)'!$E$30/1000,0)</f>
        <v>0</v>
      </c>
      <c r="V39" s="59">
        <f>IF('入力欄(差替情報)'!$D$9=F$2,F25*'入力欄(差替情報)'!$E$30/1000,0)</f>
        <v>0</v>
      </c>
      <c r="W39" s="59">
        <f>IF('入力欄(差替情報)'!$D$9=G$2,G25*'入力欄(差替情報)'!$E$30/1000,0)</f>
        <v>0</v>
      </c>
      <c r="X39" s="59">
        <f>IF('入力欄(差替情報)'!$D$9=H$2,H25*'入力欄(差替情報)'!$E$30/1000,0)</f>
        <v>0</v>
      </c>
      <c r="Y39" s="59">
        <f>IF('入力欄(差替情報)'!$D$9=I$2,I25*'入力欄(差替情報)'!$E$30/1000,0)</f>
        <v>0</v>
      </c>
      <c r="Z39" s="59">
        <f>IF('入力欄(差替情報)'!$D$9=J$2,J25*'入力欄(差替情報)'!$E$30/1000,0)</f>
        <v>0</v>
      </c>
      <c r="AA39" s="43">
        <f t="shared" ref="AA39:AA48" si="3">SUM(R39:Z39)</f>
        <v>0</v>
      </c>
      <c r="AB39" s="44">
        <f t="shared" ref="AB39:AB49" si="4">MIN($AA$38:$AA$49)</f>
        <v>0</v>
      </c>
      <c r="AD39" s="39">
        <f t="shared" ref="AD39:AD48" si="5">AA39*1000</f>
        <v>0</v>
      </c>
    </row>
    <row r="40" spans="1:30" x14ac:dyDescent="0.3">
      <c r="A40" s="10" t="s">
        <v>14</v>
      </c>
      <c r="B40" s="59">
        <f>IF('入力欄(差替情報)'!$D$9=B$2,B26*'入力欄(差替情報)'!$F$30/1000,0)</f>
        <v>0</v>
      </c>
      <c r="C40" s="59">
        <f>IF('入力欄(差替情報)'!$D$9=C$2,C26*'入力欄(差替情報)'!$F$30/1000,0)</f>
        <v>0</v>
      </c>
      <c r="D40" s="59">
        <f>IF('入力欄(差替情報)'!$D$9=D$2,D26*'入力欄(差替情報)'!$F$30/1000,0)</f>
        <v>0</v>
      </c>
      <c r="E40" s="59">
        <f>IF('入力欄(差替情報)'!$D$9=E$2,E26*'入力欄(差替情報)'!$F$30/1000,0)</f>
        <v>0</v>
      </c>
      <c r="F40" s="59">
        <f>IF('入力欄(差替情報)'!$D$9=F$2,F26*'入力欄(差替情報)'!$F$30/1000,0)</f>
        <v>0</v>
      </c>
      <c r="G40" s="59">
        <f>IF('入力欄(差替情報)'!$D$9=G$2,G26*'入力欄(差替情報)'!$F$30/1000,0)</f>
        <v>0</v>
      </c>
      <c r="H40" s="59">
        <f>IF('入力欄(差替情報)'!$D$9=H$2,H26*'入力欄(差替情報)'!$F$30/1000,0)</f>
        <v>0</v>
      </c>
      <c r="I40" s="59">
        <f>IF('入力欄(差替情報)'!$D$9=I$2,I26*'入力欄(差替情報)'!$F$30/1000,0)</f>
        <v>0</v>
      </c>
      <c r="J40" s="59">
        <f>IF('入力欄(差替情報)'!$D$9=J$2,J26*'入力欄(差替情報)'!$F$30/1000,0)</f>
        <v>0</v>
      </c>
      <c r="K40" s="61">
        <f t="shared" si="1"/>
        <v>0</v>
      </c>
      <c r="L40" s="62">
        <f t="shared" si="2"/>
        <v>0</v>
      </c>
      <c r="N40" s="39">
        <f t="shared" ref="N40:N49" si="6">K40*1000</f>
        <v>0</v>
      </c>
      <c r="Q40" s="10" t="s">
        <v>14</v>
      </c>
      <c r="R40" s="59">
        <f>IF('入力欄(差替情報)'!$D$9=B$2,B26*'入力欄(差替情報)'!$F$30/1000,0)</f>
        <v>0</v>
      </c>
      <c r="S40" s="59">
        <f>IF('入力欄(差替情報)'!$D$9=C$2,C26*'入力欄(差替情報)'!$F$30/1000,0)</f>
        <v>0</v>
      </c>
      <c r="T40" s="59">
        <f>IF('入力欄(差替情報)'!$D$9=D$2,D26*'入力欄(差替情報)'!$F$30/1000,0)</f>
        <v>0</v>
      </c>
      <c r="U40" s="59">
        <f>IF('入力欄(差替情報)'!$D$9=E$2,E26*'入力欄(差替情報)'!$F$30/1000,0)</f>
        <v>0</v>
      </c>
      <c r="V40" s="59">
        <f>IF('入力欄(差替情報)'!$D$9=F$2,F26*'入力欄(差替情報)'!$F$30/1000,0)</f>
        <v>0</v>
      </c>
      <c r="W40" s="59">
        <f>IF('入力欄(差替情報)'!$D$9=G$2,G26*'入力欄(差替情報)'!$F$30/1000,0)</f>
        <v>0</v>
      </c>
      <c r="X40" s="59">
        <f>IF('入力欄(差替情報)'!$D$9=H$2,H26*'入力欄(差替情報)'!$F$30/1000,0)</f>
        <v>0</v>
      </c>
      <c r="Y40" s="59">
        <f>IF('入力欄(差替情報)'!$D$9=I$2,I26*'入力欄(差替情報)'!$F$30/1000,0)</f>
        <v>0</v>
      </c>
      <c r="Z40" s="59">
        <f>IF('入力欄(差替情報)'!$D$9=J$2,J26*'入力欄(差替情報)'!$F$30/1000,0)</f>
        <v>0</v>
      </c>
      <c r="AA40" s="43">
        <f>SUM(R40:Z40)</f>
        <v>0</v>
      </c>
      <c r="AB40" s="44">
        <f t="shared" si="4"/>
        <v>0</v>
      </c>
      <c r="AD40" s="39">
        <f t="shared" si="5"/>
        <v>0</v>
      </c>
    </row>
    <row r="41" spans="1:30" x14ac:dyDescent="0.3">
      <c r="A41" s="10" t="s">
        <v>15</v>
      </c>
      <c r="B41" s="59">
        <f>IF('入力欄(差替情報)'!$D$9=B$2,B27*'入力欄(差替情報)'!$G$30/1000,0)</f>
        <v>0</v>
      </c>
      <c r="C41" s="59">
        <f>IF('入力欄(差替情報)'!$D$9=C$2,C27*'入力欄(差替情報)'!$G$30/1000,0)</f>
        <v>0</v>
      </c>
      <c r="D41" s="59">
        <f>IF('入力欄(差替情報)'!$D$9=D$2,D27*'入力欄(差替情報)'!$G$30/1000,0)</f>
        <v>0</v>
      </c>
      <c r="E41" s="59">
        <f>IF('入力欄(差替情報)'!$D$9=E$2,E27*'入力欄(差替情報)'!$G$30/1000,0)</f>
        <v>0</v>
      </c>
      <c r="F41" s="59">
        <f>IF('入力欄(差替情報)'!$D$9=F$2,F27*'入力欄(差替情報)'!$G$30/1000,0)</f>
        <v>0</v>
      </c>
      <c r="G41" s="59">
        <f>IF('入力欄(差替情報)'!$D$9=G$2,G27*'入力欄(差替情報)'!$G$30/1000,0)</f>
        <v>0</v>
      </c>
      <c r="H41" s="59">
        <f>IF('入力欄(差替情報)'!$D$9=H$2,H27*'入力欄(差替情報)'!$G$30/1000,0)</f>
        <v>0</v>
      </c>
      <c r="I41" s="59">
        <f>IF('入力欄(差替情報)'!$D$9=I$2,I27*'入力欄(差替情報)'!$G$30/1000,0)</f>
        <v>0</v>
      </c>
      <c r="J41" s="59">
        <f>IF('入力欄(差替情報)'!$D$9=J$2,J27*'入力欄(差替情報)'!$G$30/1000,0)</f>
        <v>0</v>
      </c>
      <c r="K41" s="61">
        <f t="shared" si="1"/>
        <v>0</v>
      </c>
      <c r="L41" s="62">
        <f t="shared" si="2"/>
        <v>0</v>
      </c>
      <c r="N41" s="39">
        <f t="shared" si="6"/>
        <v>0</v>
      </c>
      <c r="Q41" s="10" t="s">
        <v>15</v>
      </c>
      <c r="R41" s="59">
        <f>IF('入力欄(差替情報)'!$D$9=B$2,B27*'入力欄(差替情報)'!$G$30/1000,0)</f>
        <v>0</v>
      </c>
      <c r="S41" s="59">
        <f>IF('入力欄(差替情報)'!$D$9=C$2,C27*'入力欄(差替情報)'!$G$30/1000,0)</f>
        <v>0</v>
      </c>
      <c r="T41" s="59">
        <f>IF('入力欄(差替情報)'!$D$9=D$2,D27*'入力欄(差替情報)'!$G$30/1000,0)</f>
        <v>0</v>
      </c>
      <c r="U41" s="59">
        <f>IF('入力欄(差替情報)'!$D$9=E$2,E27*'入力欄(差替情報)'!$G$30/1000,0)</f>
        <v>0</v>
      </c>
      <c r="V41" s="59">
        <f>IF('入力欄(差替情報)'!$D$9=F$2,F27*'入力欄(差替情報)'!$G$30/1000,0)</f>
        <v>0</v>
      </c>
      <c r="W41" s="59">
        <f>IF('入力欄(差替情報)'!$D$9=G$2,G27*'入力欄(差替情報)'!$G$30/1000,0)</f>
        <v>0</v>
      </c>
      <c r="X41" s="59">
        <f>IF('入力欄(差替情報)'!$D$9=H$2,H27*'入力欄(差替情報)'!$G$30/1000,0)</f>
        <v>0</v>
      </c>
      <c r="Y41" s="59">
        <f>IF('入力欄(差替情報)'!$D$9=I$2,I27*'入力欄(差替情報)'!$G$30/1000,0)</f>
        <v>0</v>
      </c>
      <c r="Z41" s="59">
        <f>IF('入力欄(差替情報)'!$D$9=J$2,J27*'入力欄(差替情報)'!$G$30/1000,0)</f>
        <v>0</v>
      </c>
      <c r="AA41" s="43">
        <f t="shared" si="3"/>
        <v>0</v>
      </c>
      <c r="AB41" s="44">
        <f t="shared" si="4"/>
        <v>0</v>
      </c>
      <c r="AD41" s="39">
        <f t="shared" si="5"/>
        <v>0</v>
      </c>
    </row>
    <row r="42" spans="1:30" x14ac:dyDescent="0.3">
      <c r="A42" s="10" t="s">
        <v>16</v>
      </c>
      <c r="B42" s="59">
        <f>IF('入力欄(差替情報)'!$D$9=B$2,B28*'入力欄(差替情報)'!$H$30/1000,0)</f>
        <v>0</v>
      </c>
      <c r="C42" s="59">
        <f>IF('入力欄(差替情報)'!$D$9=C$2,C28*'入力欄(差替情報)'!$H$30/1000,0)</f>
        <v>0</v>
      </c>
      <c r="D42" s="59">
        <f>IF('入力欄(差替情報)'!$D$9=D$2,D28*'入力欄(差替情報)'!$H$30/1000,0)</f>
        <v>0</v>
      </c>
      <c r="E42" s="59">
        <f>IF('入力欄(差替情報)'!$D$9=E$2,E28*'入力欄(差替情報)'!$H$30/1000,0)</f>
        <v>0</v>
      </c>
      <c r="F42" s="59">
        <f>IF('入力欄(差替情報)'!$D$9=F$2,F28*'入力欄(差替情報)'!$H$30/1000,0)</f>
        <v>0</v>
      </c>
      <c r="G42" s="59">
        <f>IF('入力欄(差替情報)'!$D$9=G$2,G28*'入力欄(差替情報)'!$H$30/1000,0)</f>
        <v>0</v>
      </c>
      <c r="H42" s="59">
        <f>IF('入力欄(差替情報)'!$D$9=H$2,H28*'入力欄(差替情報)'!$H$30/1000,0)</f>
        <v>0</v>
      </c>
      <c r="I42" s="59">
        <f>IF('入力欄(差替情報)'!$D$9=I$2,I28*'入力欄(差替情報)'!$H$30/1000,0)</f>
        <v>0</v>
      </c>
      <c r="J42" s="59">
        <f>IF('入力欄(差替情報)'!$D$9=J$2,J28*'入力欄(差替情報)'!$H$30/1000,0)</f>
        <v>0</v>
      </c>
      <c r="K42" s="61">
        <f t="shared" si="1"/>
        <v>0</v>
      </c>
      <c r="L42" s="62">
        <f t="shared" si="2"/>
        <v>0</v>
      </c>
      <c r="N42" s="39">
        <f t="shared" si="6"/>
        <v>0</v>
      </c>
      <c r="Q42" s="10" t="s">
        <v>16</v>
      </c>
      <c r="R42" s="59">
        <f>IF('入力欄(差替情報)'!$D$9=B$2,B28*'入力欄(差替情報)'!$H$30/1000,0)</f>
        <v>0</v>
      </c>
      <c r="S42" s="59">
        <f>IF('入力欄(差替情報)'!$D$9=C$2,C28*'入力欄(差替情報)'!$H$30/1000,0)</f>
        <v>0</v>
      </c>
      <c r="T42" s="59">
        <f>IF('入力欄(差替情報)'!$D$9=D$2,D28*'入力欄(差替情報)'!$H$30/1000,0)</f>
        <v>0</v>
      </c>
      <c r="U42" s="59">
        <f>IF('入力欄(差替情報)'!$D$9=E$2,E28*'入力欄(差替情報)'!$H$30/1000,0)</f>
        <v>0</v>
      </c>
      <c r="V42" s="59">
        <f>IF('入力欄(差替情報)'!$D$9=F$2,F28*'入力欄(差替情報)'!$H$30/1000,0)</f>
        <v>0</v>
      </c>
      <c r="W42" s="59">
        <f>IF('入力欄(差替情報)'!$D$9=G$2,G28*'入力欄(差替情報)'!$H$30/1000,0)</f>
        <v>0</v>
      </c>
      <c r="X42" s="59">
        <f>IF('入力欄(差替情報)'!$D$9=H$2,H28*'入力欄(差替情報)'!$H$30/1000,0)</f>
        <v>0</v>
      </c>
      <c r="Y42" s="59">
        <f>IF('入力欄(差替情報)'!$D$9=I$2,I28*'入力欄(差替情報)'!$H$30/1000,0)</f>
        <v>0</v>
      </c>
      <c r="Z42" s="59">
        <f>IF('入力欄(差替情報)'!$D$9=J$2,J28*'入力欄(差替情報)'!$H$30/1000,0)</f>
        <v>0</v>
      </c>
      <c r="AA42" s="43">
        <f t="shared" si="3"/>
        <v>0</v>
      </c>
      <c r="AB42" s="44">
        <f t="shared" si="4"/>
        <v>0</v>
      </c>
      <c r="AD42" s="39">
        <f t="shared" si="5"/>
        <v>0</v>
      </c>
    </row>
    <row r="43" spans="1:30" x14ac:dyDescent="0.3">
      <c r="A43" s="10" t="s">
        <v>17</v>
      </c>
      <c r="B43" s="59">
        <f>IF('入力欄(差替情報)'!$D$9=B$2,B29*'入力欄(差替情報)'!$I$30/1000,0)</f>
        <v>0</v>
      </c>
      <c r="C43" s="59">
        <f>IF('入力欄(差替情報)'!$D$9=C$2,C29*'入力欄(差替情報)'!$I$30/1000,0)</f>
        <v>0</v>
      </c>
      <c r="D43" s="59">
        <f>IF('入力欄(差替情報)'!$D$9=D$2,D29*'入力欄(差替情報)'!$I$30/1000,0)</f>
        <v>0</v>
      </c>
      <c r="E43" s="59">
        <f>IF('入力欄(差替情報)'!$D$9=E$2,E29*'入力欄(差替情報)'!$I$30/1000,0)</f>
        <v>0</v>
      </c>
      <c r="F43" s="59">
        <f>IF('入力欄(差替情報)'!$D$9=F$2,F29*'入力欄(差替情報)'!$I$30/1000,0)</f>
        <v>0</v>
      </c>
      <c r="G43" s="59">
        <f>IF('入力欄(差替情報)'!$D$9=G$2,G29*'入力欄(差替情報)'!$I$30/1000,0)</f>
        <v>0</v>
      </c>
      <c r="H43" s="59">
        <f>IF('入力欄(差替情報)'!$D$9=H$2,H29*'入力欄(差替情報)'!$I$30/1000,0)</f>
        <v>0</v>
      </c>
      <c r="I43" s="59">
        <f>IF('入力欄(差替情報)'!$D$9=I$2,I29*'入力欄(差替情報)'!$I$30/1000,0)</f>
        <v>0</v>
      </c>
      <c r="J43" s="59">
        <f>IF('入力欄(差替情報)'!$D$9=J$2,J29*'入力欄(差替情報)'!$I$30/1000,0)</f>
        <v>0</v>
      </c>
      <c r="K43" s="61">
        <f t="shared" si="1"/>
        <v>0</v>
      </c>
      <c r="L43" s="62">
        <f t="shared" si="2"/>
        <v>0</v>
      </c>
      <c r="N43" s="39">
        <f t="shared" si="6"/>
        <v>0</v>
      </c>
      <c r="Q43" s="10" t="s">
        <v>17</v>
      </c>
      <c r="R43" s="59">
        <f>IF('入力欄(差替情報)'!$D$9=B$2,B29*'入力欄(差替情報)'!$I$30/1000,0)</f>
        <v>0</v>
      </c>
      <c r="S43" s="59">
        <f>IF('入力欄(差替情報)'!$D$9=C$2,C29*'入力欄(差替情報)'!$I$30/1000,0)</f>
        <v>0</v>
      </c>
      <c r="T43" s="59">
        <f>IF('入力欄(差替情報)'!$D$9=D$2,D29*'入力欄(差替情報)'!$I$30/1000,0)</f>
        <v>0</v>
      </c>
      <c r="U43" s="59">
        <f>IF('入力欄(差替情報)'!$D$9=E$2,E29*'入力欄(差替情報)'!$I$30/1000,0)</f>
        <v>0</v>
      </c>
      <c r="V43" s="59">
        <f>IF('入力欄(差替情報)'!$D$9=F$2,F29*'入力欄(差替情報)'!$I$30/1000,0)</f>
        <v>0</v>
      </c>
      <c r="W43" s="59">
        <f>IF('入力欄(差替情報)'!$D$9=G$2,G29*'入力欄(差替情報)'!$I$30/1000,0)</f>
        <v>0</v>
      </c>
      <c r="X43" s="59">
        <f>IF('入力欄(差替情報)'!$D$9=H$2,H29*'入力欄(差替情報)'!$I$30/1000,0)</f>
        <v>0</v>
      </c>
      <c r="Y43" s="59">
        <f>IF('入力欄(差替情報)'!$D$9=I$2,I29*'入力欄(差替情報)'!$I$30/1000,0)</f>
        <v>0</v>
      </c>
      <c r="Z43" s="59">
        <f>IF('入力欄(差替情報)'!$D$9=J$2,J29*'入力欄(差替情報)'!$I$30/1000,0)</f>
        <v>0</v>
      </c>
      <c r="AA43" s="43">
        <f t="shared" si="3"/>
        <v>0</v>
      </c>
      <c r="AB43" s="44">
        <f>MIN($AA$38:$AA$49)</f>
        <v>0</v>
      </c>
      <c r="AD43" s="39">
        <f t="shared" si="5"/>
        <v>0</v>
      </c>
    </row>
    <row r="44" spans="1:30" x14ac:dyDescent="0.3">
      <c r="A44" s="10" t="s">
        <v>18</v>
      </c>
      <c r="B44" s="59">
        <f>IF('入力欄(差替情報)'!$D$9=B$2,B30*'入力欄(差替情報)'!$J$30/1000,0)</f>
        <v>0</v>
      </c>
      <c r="C44" s="59">
        <f>IF('入力欄(差替情報)'!$D$9=C$2,C30*'入力欄(差替情報)'!$J$30/1000,0)</f>
        <v>0</v>
      </c>
      <c r="D44" s="59">
        <f>IF('入力欄(差替情報)'!$D$9=D$2,D30*'入力欄(差替情報)'!$J$30/1000,0)</f>
        <v>0</v>
      </c>
      <c r="E44" s="59">
        <f>IF('入力欄(差替情報)'!$D$9=E$2,E30*'入力欄(差替情報)'!$J$30/1000,0)</f>
        <v>0</v>
      </c>
      <c r="F44" s="59">
        <f>IF('入力欄(差替情報)'!$D$9=F$2,F30*'入力欄(差替情報)'!$J$30/1000,0)</f>
        <v>0</v>
      </c>
      <c r="G44" s="59">
        <f>IF('入力欄(差替情報)'!$D$9=G$2,G30*'入力欄(差替情報)'!$J$30/1000,0)</f>
        <v>0</v>
      </c>
      <c r="H44" s="59">
        <f>IF('入力欄(差替情報)'!$D$9=H$2,H30*'入力欄(差替情報)'!$J$30/1000,0)</f>
        <v>0</v>
      </c>
      <c r="I44" s="59">
        <f>IF('入力欄(差替情報)'!$D$9=I$2,I30*'入力欄(差替情報)'!$J$30/1000,0)</f>
        <v>0</v>
      </c>
      <c r="J44" s="59">
        <f>IF('入力欄(差替情報)'!$D$9=J$2,J30*'入力欄(差替情報)'!$J$30/1000,0)</f>
        <v>0</v>
      </c>
      <c r="K44" s="61">
        <f t="shared" si="1"/>
        <v>0</v>
      </c>
      <c r="L44" s="62">
        <f t="shared" si="2"/>
        <v>0</v>
      </c>
      <c r="N44" s="39">
        <f t="shared" si="6"/>
        <v>0</v>
      </c>
      <c r="Q44" s="10" t="s">
        <v>18</v>
      </c>
      <c r="R44" s="59">
        <f>IF('入力欄(差替情報)'!$D$9=B$2,B30*'入力欄(差替情報)'!$J$30/1000,0)</f>
        <v>0</v>
      </c>
      <c r="S44" s="59">
        <f>IF('入力欄(差替情報)'!$D$9=C$2,C30*'入力欄(差替情報)'!$J$30/1000,0)</f>
        <v>0</v>
      </c>
      <c r="T44" s="59">
        <f>IF('入力欄(差替情報)'!$D$9=D$2,D30*'入力欄(差替情報)'!$J$30/1000,0)</f>
        <v>0</v>
      </c>
      <c r="U44" s="59">
        <f>IF('入力欄(差替情報)'!$D$9=E$2,E30*'入力欄(差替情報)'!$J$30/1000,0)</f>
        <v>0</v>
      </c>
      <c r="V44" s="59">
        <f>IF('入力欄(差替情報)'!$D$9=F$2,F30*'入力欄(差替情報)'!$J$30/1000,0)</f>
        <v>0</v>
      </c>
      <c r="W44" s="59">
        <f>IF('入力欄(差替情報)'!$D$9=G$2,G30*'入力欄(差替情報)'!$J$30/1000,0)</f>
        <v>0</v>
      </c>
      <c r="X44" s="59">
        <f>IF('入力欄(差替情報)'!$D$9=H$2,H30*'入力欄(差替情報)'!$J$30/1000,0)</f>
        <v>0</v>
      </c>
      <c r="Y44" s="59">
        <f>IF('入力欄(差替情報)'!$D$9=I$2,I30*'入力欄(差替情報)'!$J$30/1000,0)</f>
        <v>0</v>
      </c>
      <c r="Z44" s="59">
        <f>IF('入力欄(差替情報)'!$D$9=J$2,J30*'入力欄(差替情報)'!$J$30/1000,0)</f>
        <v>0</v>
      </c>
      <c r="AA44" s="43">
        <f t="shared" si="3"/>
        <v>0</v>
      </c>
      <c r="AB44" s="44">
        <f t="shared" si="4"/>
        <v>0</v>
      </c>
      <c r="AD44" s="39">
        <f t="shared" si="5"/>
        <v>0</v>
      </c>
    </row>
    <row r="45" spans="1:30" x14ac:dyDescent="0.3">
      <c r="A45" s="10" t="s">
        <v>19</v>
      </c>
      <c r="B45" s="59">
        <f>IF('入力欄(差替情報)'!$D$9=B$2,B31*'入力欄(差替情報)'!$K$30/1000,0)</f>
        <v>0</v>
      </c>
      <c r="C45" s="59">
        <f>IF('入力欄(差替情報)'!$D$9=C$2,C31*'入力欄(差替情報)'!$K$30/1000,0)</f>
        <v>0</v>
      </c>
      <c r="D45" s="59">
        <f>IF('入力欄(差替情報)'!$D$9=D$2,D31*'入力欄(差替情報)'!$K$30/1000,0)</f>
        <v>0</v>
      </c>
      <c r="E45" s="59">
        <f>IF('入力欄(差替情報)'!$D$9=E$2,E31*'入力欄(差替情報)'!$K$30/1000,0)</f>
        <v>0</v>
      </c>
      <c r="F45" s="59">
        <f>IF('入力欄(差替情報)'!$D$9=F$2,F31*'入力欄(差替情報)'!$K$30/1000,0)</f>
        <v>0</v>
      </c>
      <c r="G45" s="59">
        <f>IF('入力欄(差替情報)'!$D$9=G$2,G31*'入力欄(差替情報)'!$K$30/1000,0)</f>
        <v>0</v>
      </c>
      <c r="H45" s="59">
        <f>IF('入力欄(差替情報)'!$D$9=H$2,H31*'入力欄(差替情報)'!$K$30/1000,0)</f>
        <v>0</v>
      </c>
      <c r="I45" s="59">
        <f>IF('入力欄(差替情報)'!$D$9=I$2,I31*'入力欄(差替情報)'!$K$30/1000,0)</f>
        <v>0</v>
      </c>
      <c r="J45" s="59">
        <f>IF('入力欄(差替情報)'!$D$9=J$2,J31*'入力欄(差替情報)'!$K$30/1000,0)</f>
        <v>0</v>
      </c>
      <c r="K45" s="61">
        <f t="shared" si="1"/>
        <v>0</v>
      </c>
      <c r="L45" s="62">
        <f t="shared" si="2"/>
        <v>0</v>
      </c>
      <c r="N45" s="39">
        <f t="shared" si="6"/>
        <v>0</v>
      </c>
      <c r="Q45" s="10" t="s">
        <v>19</v>
      </c>
      <c r="R45" s="59">
        <f>IF('入力欄(差替情報)'!$D$9=B$2,B31*'入力欄(差替情報)'!$K$30/1000,0)</f>
        <v>0</v>
      </c>
      <c r="S45" s="59">
        <f>IF('入力欄(差替情報)'!$D$9=C$2,C31*'入力欄(差替情報)'!$K$30/1000,0)</f>
        <v>0</v>
      </c>
      <c r="T45" s="59">
        <f>IF('入力欄(差替情報)'!$D$9=D$2,D31*'入力欄(差替情報)'!$K$30/1000,0)</f>
        <v>0</v>
      </c>
      <c r="U45" s="59">
        <f>IF('入力欄(差替情報)'!$D$9=E$2,E31*'入力欄(差替情報)'!$K$30/1000,0)</f>
        <v>0</v>
      </c>
      <c r="V45" s="59">
        <f>IF('入力欄(差替情報)'!$D$9=F$2,F31*'入力欄(差替情報)'!$K$30/1000,0)</f>
        <v>0</v>
      </c>
      <c r="W45" s="59">
        <f>IF('入力欄(差替情報)'!$D$9=G$2,G31*'入力欄(差替情報)'!$K$30/1000,0)</f>
        <v>0</v>
      </c>
      <c r="X45" s="59">
        <f>IF('入力欄(差替情報)'!$D$9=H$2,H31*'入力欄(差替情報)'!$K$30/1000,0)</f>
        <v>0</v>
      </c>
      <c r="Y45" s="59">
        <f>IF('入力欄(差替情報)'!$D$9=I$2,I31*'入力欄(差替情報)'!$K$30/1000,0)</f>
        <v>0</v>
      </c>
      <c r="Z45" s="59">
        <f>IF('入力欄(差替情報)'!$D$9=J$2,J31*'入力欄(差替情報)'!$K$30/1000,0)</f>
        <v>0</v>
      </c>
      <c r="AA45" s="43">
        <f t="shared" si="3"/>
        <v>0</v>
      </c>
      <c r="AB45" s="44">
        <f t="shared" si="4"/>
        <v>0</v>
      </c>
      <c r="AD45" s="39">
        <f t="shared" si="5"/>
        <v>0</v>
      </c>
    </row>
    <row r="46" spans="1:30" x14ac:dyDescent="0.3">
      <c r="A46" s="10" t="s">
        <v>20</v>
      </c>
      <c r="B46" s="59">
        <f>IF('入力欄(差替情報)'!$D$9=B$2,B32*'入力欄(差替情報)'!$L$30/1000,0)</f>
        <v>0</v>
      </c>
      <c r="C46" s="59">
        <f>IF('入力欄(差替情報)'!$D$9=C$2,C32*'入力欄(差替情報)'!$L$30/1000,0)</f>
        <v>0</v>
      </c>
      <c r="D46" s="59">
        <f>IF('入力欄(差替情報)'!$D$9=D$2,D32*'入力欄(差替情報)'!$L$30/1000,0)</f>
        <v>0</v>
      </c>
      <c r="E46" s="59">
        <f>IF('入力欄(差替情報)'!$D$9=E$2,E32*'入力欄(差替情報)'!$L$30/1000,0)</f>
        <v>0</v>
      </c>
      <c r="F46" s="59">
        <f>IF('入力欄(差替情報)'!$D$9=F$2,F32*'入力欄(差替情報)'!$L$30/1000,0)</f>
        <v>0</v>
      </c>
      <c r="G46" s="59">
        <f>IF('入力欄(差替情報)'!$D$9=G$2,G32*'入力欄(差替情報)'!$L$30/1000,0)</f>
        <v>0</v>
      </c>
      <c r="H46" s="59">
        <f>IF('入力欄(差替情報)'!$D$9=H$2,H32*'入力欄(差替情報)'!$L$30/1000,0)</f>
        <v>0</v>
      </c>
      <c r="I46" s="59">
        <f>IF('入力欄(差替情報)'!$D$9=I$2,I32*'入力欄(差替情報)'!$L$30/1000,0)</f>
        <v>0</v>
      </c>
      <c r="J46" s="59">
        <f>IF('入力欄(差替情報)'!$D$9=J$2,J32*'入力欄(差替情報)'!$L$30/1000,0)</f>
        <v>0</v>
      </c>
      <c r="K46" s="61">
        <f t="shared" si="1"/>
        <v>0</v>
      </c>
      <c r="L46" s="62">
        <f t="shared" si="2"/>
        <v>0</v>
      </c>
      <c r="N46" s="39">
        <f t="shared" si="6"/>
        <v>0</v>
      </c>
      <c r="Q46" s="10" t="s">
        <v>20</v>
      </c>
      <c r="R46" s="59">
        <f>IF('入力欄(差替情報)'!$D$9=B$2,B32*'入力欄(差替情報)'!$L$30/1000,0)</f>
        <v>0</v>
      </c>
      <c r="S46" s="59">
        <f>IF('入力欄(差替情報)'!$D$9=C$2,C32*'入力欄(差替情報)'!$L$30/1000,0)</f>
        <v>0</v>
      </c>
      <c r="T46" s="59">
        <f>IF('入力欄(差替情報)'!$D$9=D$2,D32*'入力欄(差替情報)'!$L$30/1000,0)</f>
        <v>0</v>
      </c>
      <c r="U46" s="59">
        <f>IF('入力欄(差替情報)'!$D$9=E$2,E32*'入力欄(差替情報)'!$L$30/1000,0)</f>
        <v>0</v>
      </c>
      <c r="V46" s="59">
        <f>IF('入力欄(差替情報)'!$D$9=F$2,F32*'入力欄(差替情報)'!$L$30/1000,0)</f>
        <v>0</v>
      </c>
      <c r="W46" s="59">
        <f>IF('入力欄(差替情報)'!$D$9=G$2,G32*'入力欄(差替情報)'!$L$30/1000,0)</f>
        <v>0</v>
      </c>
      <c r="X46" s="59">
        <f>IF('入力欄(差替情報)'!$D$9=H$2,H32*'入力欄(差替情報)'!$L$30/1000,0)</f>
        <v>0</v>
      </c>
      <c r="Y46" s="59">
        <f>IF('入力欄(差替情報)'!$D$9=I$2,I32*'入力欄(差替情報)'!$L$30/1000,0)</f>
        <v>0</v>
      </c>
      <c r="Z46" s="59">
        <f>IF('入力欄(差替情報)'!$D$9=J$2,J32*'入力欄(差替情報)'!$L$30/1000,0)</f>
        <v>0</v>
      </c>
      <c r="AA46" s="43">
        <f t="shared" si="3"/>
        <v>0</v>
      </c>
      <c r="AB46" s="44">
        <f t="shared" si="4"/>
        <v>0</v>
      </c>
      <c r="AD46" s="39">
        <f>AA46*1000</f>
        <v>0</v>
      </c>
    </row>
    <row r="47" spans="1:30" x14ac:dyDescent="0.3">
      <c r="A47" s="10" t="s">
        <v>21</v>
      </c>
      <c r="B47" s="59">
        <f>IF('入力欄(差替情報)'!$D$9=B$2,B33*'入力欄(差替情報)'!$M$30/1000,0)</f>
        <v>0</v>
      </c>
      <c r="C47" s="59">
        <f>IF('入力欄(差替情報)'!$D$9=C$2,C33*'入力欄(差替情報)'!$M$30/1000,0)</f>
        <v>0</v>
      </c>
      <c r="D47" s="59">
        <f>IF('入力欄(差替情報)'!$D$9=D$2,D33*'入力欄(差替情報)'!$M$30/1000,0)</f>
        <v>0</v>
      </c>
      <c r="E47" s="59">
        <f>IF('入力欄(差替情報)'!$D$9=E$2,E33*'入力欄(差替情報)'!$M$30/1000,0)</f>
        <v>0</v>
      </c>
      <c r="F47" s="59">
        <f>IF('入力欄(差替情報)'!$D$9=F$2,F33*'入力欄(差替情報)'!$M$30/1000,0)</f>
        <v>0</v>
      </c>
      <c r="G47" s="59">
        <f>IF('入力欄(差替情報)'!$D$9=G$2,G33*'入力欄(差替情報)'!$M$30/1000,0)</f>
        <v>0</v>
      </c>
      <c r="H47" s="59">
        <f>IF('入力欄(差替情報)'!$D$9=H$2,H33*'入力欄(差替情報)'!$M$30/1000,0)</f>
        <v>0</v>
      </c>
      <c r="I47" s="59">
        <f>IF('入力欄(差替情報)'!$D$9=I$2,I33*'入力欄(差替情報)'!$M$30/1000,0)</f>
        <v>0</v>
      </c>
      <c r="J47" s="59">
        <f>IF('入力欄(差替情報)'!$D$9=J$2,J33*'入力欄(差替情報)'!$M$30/1000,0)</f>
        <v>0</v>
      </c>
      <c r="K47" s="61">
        <f t="shared" si="1"/>
        <v>0</v>
      </c>
      <c r="L47" s="62">
        <f t="shared" si="2"/>
        <v>0</v>
      </c>
      <c r="N47" s="39">
        <f t="shared" si="6"/>
        <v>0</v>
      </c>
      <c r="Q47" s="10" t="s">
        <v>21</v>
      </c>
      <c r="R47" s="59">
        <f>IF('入力欄(差替情報)'!$D$9=B$2,B33*'入力欄(差替情報)'!$M$30/1000,0)</f>
        <v>0</v>
      </c>
      <c r="S47" s="59">
        <f>IF('入力欄(差替情報)'!$D$9=C$2,C33*'入力欄(差替情報)'!$M$30/1000,0)</f>
        <v>0</v>
      </c>
      <c r="T47" s="59">
        <f>IF('入力欄(差替情報)'!$D$9=D$2,D33*'入力欄(差替情報)'!$M$30/1000,0)</f>
        <v>0</v>
      </c>
      <c r="U47" s="59">
        <f>IF('入力欄(差替情報)'!$D$9=E$2,E33*'入力欄(差替情報)'!$M$30/1000,0)</f>
        <v>0</v>
      </c>
      <c r="V47" s="59">
        <f>IF('入力欄(差替情報)'!$D$9=F$2,F33*'入力欄(差替情報)'!$M$30/1000,0)</f>
        <v>0</v>
      </c>
      <c r="W47" s="59">
        <f>IF('入力欄(差替情報)'!$D$9=G$2,G33*'入力欄(差替情報)'!$M$30/1000,0)</f>
        <v>0</v>
      </c>
      <c r="X47" s="59">
        <f>IF('入力欄(差替情報)'!$D$9=H$2,H33*'入力欄(差替情報)'!$M$30/1000,0)</f>
        <v>0</v>
      </c>
      <c r="Y47" s="59">
        <f>IF('入力欄(差替情報)'!$D$9=I$2,I33*'入力欄(差替情報)'!$M$30/1000,0)</f>
        <v>0</v>
      </c>
      <c r="Z47" s="59">
        <f>IF('入力欄(差替情報)'!$D$9=J$2,J33*'入力欄(差替情報)'!$M$30/1000,0)</f>
        <v>0</v>
      </c>
      <c r="AA47" s="43">
        <f t="shared" si="3"/>
        <v>0</v>
      </c>
      <c r="AB47" s="44">
        <f t="shared" si="4"/>
        <v>0</v>
      </c>
      <c r="AD47" s="39">
        <f>AA47*1000</f>
        <v>0</v>
      </c>
    </row>
    <row r="48" spans="1:30" x14ac:dyDescent="0.3">
      <c r="A48" s="10" t="s">
        <v>22</v>
      </c>
      <c r="B48" s="59">
        <f>IF('入力欄(差替情報)'!$D$9=B$2,B34*'入力欄(差替情報)'!$N$30/1000,0)</f>
        <v>0</v>
      </c>
      <c r="C48" s="59">
        <f>IF('入力欄(差替情報)'!$D$9=C$2,C34*'入力欄(差替情報)'!$N$30/1000,0)</f>
        <v>0</v>
      </c>
      <c r="D48" s="59">
        <f>IF('入力欄(差替情報)'!$D$9=D$2,D34*'入力欄(差替情報)'!$N$30/1000,0)</f>
        <v>0</v>
      </c>
      <c r="E48" s="59">
        <f>IF('入力欄(差替情報)'!$D$9=E$2,E34*'入力欄(差替情報)'!$N$30/1000,0)</f>
        <v>0</v>
      </c>
      <c r="F48" s="59">
        <f>IF('入力欄(差替情報)'!$D$9=F$2,F34*'入力欄(差替情報)'!$N$30/1000,0)</f>
        <v>0</v>
      </c>
      <c r="G48" s="59">
        <f>IF('入力欄(差替情報)'!$D$9=G$2,G34*'入力欄(差替情報)'!$N$30/1000,0)</f>
        <v>0</v>
      </c>
      <c r="H48" s="59">
        <f>IF('入力欄(差替情報)'!$D$9=H$2,H34*'入力欄(差替情報)'!$N$30/1000,0)</f>
        <v>0</v>
      </c>
      <c r="I48" s="59">
        <f>IF('入力欄(差替情報)'!$D$9=I$2,I34*'入力欄(差替情報)'!$N$30/1000,0)</f>
        <v>0</v>
      </c>
      <c r="J48" s="59">
        <f>IF('入力欄(差替情報)'!$D$9=J$2,J34*'入力欄(差替情報)'!$N$30/1000,0)</f>
        <v>0</v>
      </c>
      <c r="K48" s="61">
        <f t="shared" si="1"/>
        <v>0</v>
      </c>
      <c r="L48" s="62">
        <f t="shared" si="2"/>
        <v>0</v>
      </c>
      <c r="N48" s="39">
        <f t="shared" si="6"/>
        <v>0</v>
      </c>
      <c r="Q48" s="10" t="s">
        <v>22</v>
      </c>
      <c r="R48" s="59">
        <f>IF('入力欄(差替情報)'!$D$9=B$2,B34*'入力欄(差替情報)'!$N$30/1000,0)</f>
        <v>0</v>
      </c>
      <c r="S48" s="59">
        <f>IF('入力欄(差替情報)'!$D$9=C$2,C34*'入力欄(差替情報)'!$N$30/1000,0)</f>
        <v>0</v>
      </c>
      <c r="T48" s="59">
        <f>IF('入力欄(差替情報)'!$D$9=D$2,D34*'入力欄(差替情報)'!$N$30/1000,0)</f>
        <v>0</v>
      </c>
      <c r="U48" s="59">
        <f>IF('入力欄(差替情報)'!$D$9=E$2,E34*'入力欄(差替情報)'!$N$30/1000,0)</f>
        <v>0</v>
      </c>
      <c r="V48" s="59">
        <f>IF('入力欄(差替情報)'!$D$9=F$2,F34*'入力欄(差替情報)'!$N$30/1000,0)</f>
        <v>0</v>
      </c>
      <c r="W48" s="59">
        <f>IF('入力欄(差替情報)'!$D$9=G$2,G34*'入力欄(差替情報)'!$N$30/1000,0)</f>
        <v>0</v>
      </c>
      <c r="X48" s="59">
        <f>IF('入力欄(差替情報)'!$D$9=H$2,H34*'入力欄(差替情報)'!$N$30/1000,0)</f>
        <v>0</v>
      </c>
      <c r="Y48" s="59">
        <f>IF('入力欄(差替情報)'!$D$9=I$2,I34*'入力欄(差替情報)'!$N$30/1000,0)</f>
        <v>0</v>
      </c>
      <c r="Z48" s="59">
        <f>IF('入力欄(差替情報)'!$D$9=J$2,J34*'入力欄(差替情報)'!$N$30/1000,0)</f>
        <v>0</v>
      </c>
      <c r="AA48" s="43">
        <f t="shared" si="3"/>
        <v>0</v>
      </c>
      <c r="AB48" s="44">
        <f t="shared" si="4"/>
        <v>0</v>
      </c>
      <c r="AD48" s="39">
        <f t="shared" si="5"/>
        <v>0</v>
      </c>
    </row>
    <row r="49" spans="1:30" x14ac:dyDescent="0.3">
      <c r="A49" s="10" t="s">
        <v>23</v>
      </c>
      <c r="B49" s="59">
        <f>IF('入力欄(差替情報)'!$D$9=B$2,B35*'入力欄(差替情報)'!$O$30/1000,0)</f>
        <v>0</v>
      </c>
      <c r="C49" s="59">
        <f>IF('入力欄(差替情報)'!$D$9=C$2,C35*'入力欄(差替情報)'!$O$30/1000,0)</f>
        <v>0</v>
      </c>
      <c r="D49" s="59">
        <f>IF('入力欄(差替情報)'!$D$9=D$2,D35*'入力欄(差替情報)'!$O$30/1000,0)</f>
        <v>0</v>
      </c>
      <c r="E49" s="59">
        <f>IF('入力欄(差替情報)'!$D$9=E$2,E35*'入力欄(差替情報)'!$O$30/1000,0)</f>
        <v>0</v>
      </c>
      <c r="F49" s="59">
        <f>IF('入力欄(差替情報)'!$D$9=F$2,F35*'入力欄(差替情報)'!$O$30/1000,0)</f>
        <v>0</v>
      </c>
      <c r="G49" s="59">
        <f>IF('入力欄(差替情報)'!$D$9=G$2,G35*'入力欄(差替情報)'!$O$30/1000,0)</f>
        <v>0</v>
      </c>
      <c r="H49" s="59">
        <f>IF('入力欄(差替情報)'!$D$9=H$2,H35*'入力欄(差替情報)'!$O$30/1000,0)</f>
        <v>0</v>
      </c>
      <c r="I49" s="59">
        <f>IF('入力欄(差替情報)'!$D$9=I$2,I35*'入力欄(差替情報)'!$O$30/1000,0)</f>
        <v>0</v>
      </c>
      <c r="J49" s="59">
        <f>IF('入力欄(差替情報)'!$D$9=J$2,J35*'入力欄(差替情報)'!$O$30/1000,0)</f>
        <v>0</v>
      </c>
      <c r="K49" s="61">
        <f t="shared" si="1"/>
        <v>0</v>
      </c>
      <c r="L49" s="62">
        <f t="shared" si="2"/>
        <v>0</v>
      </c>
      <c r="N49" s="39">
        <f t="shared" si="6"/>
        <v>0</v>
      </c>
      <c r="Q49" s="10" t="s">
        <v>23</v>
      </c>
      <c r="R49" s="59">
        <f>IF('入力欄(差替情報)'!$D$9=B$2,B35*'入力欄(差替情報)'!$O$30/1000,0)</f>
        <v>0</v>
      </c>
      <c r="S49" s="59">
        <f>IF('入力欄(差替情報)'!$D$9=C$2,C35*'入力欄(差替情報)'!$O$30/1000,0)</f>
        <v>0</v>
      </c>
      <c r="T49" s="59">
        <f>IF('入力欄(差替情報)'!$D$9=D$2,D35*'入力欄(差替情報)'!$O$30/1000,0)</f>
        <v>0</v>
      </c>
      <c r="U49" s="59">
        <f>IF('入力欄(差替情報)'!$D$9=E$2,E35*'入力欄(差替情報)'!$O$30/1000,0)</f>
        <v>0</v>
      </c>
      <c r="V49" s="59">
        <f>IF('入力欄(差替情報)'!$D$9=F$2,F35*'入力欄(差替情報)'!$O$30/1000,0)</f>
        <v>0</v>
      </c>
      <c r="W49" s="59">
        <f>IF('入力欄(差替情報)'!$D$9=G$2,G35*'入力欄(差替情報)'!$O$30/1000,0)</f>
        <v>0</v>
      </c>
      <c r="X49" s="59">
        <f>IF('入力欄(差替情報)'!$D$9=H$2,H35*'入力欄(差替情報)'!$O$30/1000,0)</f>
        <v>0</v>
      </c>
      <c r="Y49" s="59">
        <f>IF('入力欄(差替情報)'!$D$9=I$2,I35*'入力欄(差替情報)'!$O$30/1000,0)</f>
        <v>0</v>
      </c>
      <c r="Z49" s="59">
        <f>IF('入力欄(差替情報)'!$D$9=J$2,J35*'入力欄(差替情報)'!$O$30/1000,0)</f>
        <v>0</v>
      </c>
      <c r="AA49" s="43">
        <f>SUM(R49:Z49)</f>
        <v>0</v>
      </c>
      <c r="AB49" s="44">
        <f t="shared" si="4"/>
        <v>0</v>
      </c>
      <c r="AD49" s="39">
        <f>AA49*1000</f>
        <v>0</v>
      </c>
    </row>
    <row r="50" spans="1:30" x14ac:dyDescent="0.3">
      <c r="B50" s="10"/>
      <c r="C50" s="10"/>
      <c r="D50" s="10"/>
      <c r="E50" s="10"/>
      <c r="F50" s="10"/>
      <c r="G50" s="10"/>
      <c r="H50" s="10"/>
      <c r="I50" s="10"/>
      <c r="J50" s="10"/>
      <c r="R50" s="10"/>
      <c r="S50" s="10"/>
      <c r="T50" s="10"/>
      <c r="U50" s="10"/>
      <c r="V50" s="10"/>
      <c r="W50" s="10"/>
      <c r="X50" s="10"/>
      <c r="Y50" s="10"/>
      <c r="Z50" s="10"/>
    </row>
    <row r="51" spans="1:30" x14ac:dyDescent="0.3">
      <c r="A51" s="1" t="s">
        <v>55</v>
      </c>
      <c r="K51" s="2"/>
      <c r="Q51" s="1" t="s">
        <v>55</v>
      </c>
      <c r="AA51" s="2"/>
    </row>
    <row r="52" spans="1:30" x14ac:dyDescent="0.3">
      <c r="A52" s="10" t="s">
        <v>12</v>
      </c>
      <c r="B52" s="13">
        <f t="shared" ref="B52:J63" si="7">B4*(1+B$19+B$21)</f>
        <v>4802.8811787617715</v>
      </c>
      <c r="C52" s="13">
        <f t="shared" si="7"/>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Z63" si="8">C52</f>
        <v>11581.410133682746</v>
      </c>
      <c r="T52" s="13">
        <f t="shared" si="8"/>
        <v>40837.662100733636</v>
      </c>
      <c r="U52" s="13">
        <f t="shared" si="8"/>
        <v>18821.767857142859</v>
      </c>
      <c r="V52" s="13">
        <f t="shared" si="8"/>
        <v>4702.9437188339807</v>
      </c>
      <c r="W52" s="13">
        <f t="shared" si="8"/>
        <v>17856.863892215566</v>
      </c>
      <c r="X52" s="13">
        <f t="shared" si="8"/>
        <v>7477.4974459646428</v>
      </c>
      <c r="Y52" s="13">
        <f t="shared" si="8"/>
        <v>3742.2679116465865</v>
      </c>
      <c r="Z52" s="13">
        <f t="shared" si="8"/>
        <v>12677.667700809157</v>
      </c>
      <c r="AA52" s="16"/>
      <c r="AB52" s="16"/>
    </row>
    <row r="53" spans="1:30" x14ac:dyDescent="0.3">
      <c r="A53" s="10" t="s">
        <v>13</v>
      </c>
      <c r="B53" s="13">
        <f t="shared" si="7"/>
        <v>4345.6930906030857</v>
      </c>
      <c r="C53" s="13">
        <f t="shared" si="7"/>
        <v>10791.643538945902</v>
      </c>
      <c r="D53" s="13">
        <f t="shared" si="7"/>
        <v>39525.567375846498</v>
      </c>
      <c r="E53" s="13">
        <f t="shared" si="7"/>
        <v>19013.209821428576</v>
      </c>
      <c r="F53" s="13">
        <f t="shared" si="7"/>
        <v>4471.4456731388964</v>
      </c>
      <c r="G53" s="13">
        <f t="shared" si="7"/>
        <v>18379.744437125744</v>
      </c>
      <c r="H53" s="13">
        <f t="shared" si="7"/>
        <v>7529.8087425057656</v>
      </c>
      <c r="I53" s="13">
        <f t="shared" si="7"/>
        <v>3763.8995180722891</v>
      </c>
      <c r="J53" s="13">
        <f t="shared" si="7"/>
        <v>12873.828577067297</v>
      </c>
      <c r="K53" s="16"/>
      <c r="L53" s="16"/>
      <c r="Q53" s="10" t="s">
        <v>13</v>
      </c>
      <c r="R53" s="13">
        <f t="shared" ref="R53:R63" si="9">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8"/>
        <v>7529.8087425057656</v>
      </c>
      <c r="Y53" s="13">
        <f t="shared" si="8"/>
        <v>3763.8995180722891</v>
      </c>
      <c r="Z53" s="13">
        <f t="shared" si="8"/>
        <v>12873.828577067297</v>
      </c>
      <c r="AA53" s="16"/>
      <c r="AB53" s="16"/>
    </row>
    <row r="54" spans="1:30" x14ac:dyDescent="0.3">
      <c r="A54" s="10" t="s">
        <v>14</v>
      </c>
      <c r="B54" s="13">
        <f t="shared" si="7"/>
        <v>4368.5524950110203</v>
      </c>
      <c r="C54" s="13">
        <f t="shared" si="7"/>
        <v>11635.307853936374</v>
      </c>
      <c r="D54" s="13">
        <f t="shared" si="7"/>
        <v>43680.905282167041</v>
      </c>
      <c r="E54" s="13">
        <f t="shared" si="7"/>
        <v>20494.366071428572</v>
      </c>
      <c r="F54" s="13">
        <f t="shared" si="7"/>
        <v>4910.0735491927408</v>
      </c>
      <c r="G54" s="13">
        <f t="shared" si="7"/>
        <v>21063.206856287423</v>
      </c>
      <c r="H54" s="13">
        <f t="shared" si="7"/>
        <v>8264.1788670253663</v>
      </c>
      <c r="I54" s="13">
        <f t="shared" si="7"/>
        <v>4293.8738755020076</v>
      </c>
      <c r="J54" s="13">
        <f t="shared" si="7"/>
        <v>14641.743895796328</v>
      </c>
      <c r="K54" s="16"/>
      <c r="L54" s="16"/>
      <c r="Q54" s="10" t="s">
        <v>14</v>
      </c>
      <c r="R54" s="13">
        <f t="shared" si="9"/>
        <v>4368.5524950110203</v>
      </c>
      <c r="S54" s="13">
        <f t="shared" si="8"/>
        <v>11635.307853936374</v>
      </c>
      <c r="T54" s="13">
        <f t="shared" si="8"/>
        <v>43680.905282167041</v>
      </c>
      <c r="U54" s="13">
        <f t="shared" si="8"/>
        <v>20494.366071428572</v>
      </c>
      <c r="V54" s="13">
        <f t="shared" si="8"/>
        <v>4910.0735491927408</v>
      </c>
      <c r="W54" s="13">
        <f t="shared" si="8"/>
        <v>21063.206856287423</v>
      </c>
      <c r="X54" s="13">
        <f t="shared" si="8"/>
        <v>8264.1788670253663</v>
      </c>
      <c r="Y54" s="13">
        <f t="shared" si="8"/>
        <v>4293.8738755020076</v>
      </c>
      <c r="Z54" s="13">
        <f t="shared" si="8"/>
        <v>14641.743895796328</v>
      </c>
      <c r="AA54" s="16"/>
      <c r="AB54" s="16"/>
    </row>
    <row r="55" spans="1:30" x14ac:dyDescent="0.3">
      <c r="A55" s="10" t="s">
        <v>15</v>
      </c>
      <c r="B55" s="13">
        <f t="shared" si="7"/>
        <v>4932.0619369138758</v>
      </c>
      <c r="C55" s="13">
        <f t="shared" si="7"/>
        <v>13841.029858283588</v>
      </c>
      <c r="D55" s="13">
        <f t="shared" si="7"/>
        <v>56393.341189334082</v>
      </c>
      <c r="E55" s="13">
        <f t="shared" si="7"/>
        <v>24827</v>
      </c>
      <c r="F55" s="13">
        <f t="shared" si="7"/>
        <v>6055.3796700000003</v>
      </c>
      <c r="G55" s="13">
        <f t="shared" si="7"/>
        <v>26361.071999999996</v>
      </c>
      <c r="H55" s="13">
        <f t="shared" si="7"/>
        <v>10470.307200000001</v>
      </c>
      <c r="I55" s="13">
        <f t="shared" si="7"/>
        <v>5386.2699999999995</v>
      </c>
      <c r="J55" s="13">
        <f t="shared" si="7"/>
        <v>18753.719999999998</v>
      </c>
      <c r="K55" s="16"/>
      <c r="L55" s="16"/>
      <c r="Q55" s="10" t="s">
        <v>15</v>
      </c>
      <c r="R55" s="13">
        <f t="shared" si="9"/>
        <v>4932.0619369138758</v>
      </c>
      <c r="S55" s="13">
        <f t="shared" si="8"/>
        <v>13841.029858283588</v>
      </c>
      <c r="T55" s="13">
        <f t="shared" si="8"/>
        <v>56393.341189334082</v>
      </c>
      <c r="U55" s="13">
        <f t="shared" si="8"/>
        <v>24827</v>
      </c>
      <c r="V55" s="13">
        <f t="shared" si="8"/>
        <v>6055.3796700000003</v>
      </c>
      <c r="W55" s="13">
        <f t="shared" si="8"/>
        <v>26361.071999999996</v>
      </c>
      <c r="X55" s="13">
        <f t="shared" si="8"/>
        <v>10470.307200000001</v>
      </c>
      <c r="Y55" s="13">
        <f t="shared" si="8"/>
        <v>5386.2699999999995</v>
      </c>
      <c r="Z55" s="13">
        <f t="shared" si="8"/>
        <v>18753.719999999998</v>
      </c>
      <c r="AA55" s="16"/>
      <c r="AB55" s="16"/>
    </row>
    <row r="56" spans="1:30" x14ac:dyDescent="0.3">
      <c r="A56" s="10" t="s">
        <v>16</v>
      </c>
      <c r="B56" s="13">
        <f t="shared" si="7"/>
        <v>5039.3593000000001</v>
      </c>
      <c r="C56" s="13">
        <f t="shared" si="7"/>
        <v>14147.024100000001</v>
      </c>
      <c r="D56" s="13">
        <f t="shared" si="7"/>
        <v>56391.75</v>
      </c>
      <c r="E56" s="13">
        <f t="shared" si="7"/>
        <v>24827</v>
      </c>
      <c r="F56" s="13">
        <f t="shared" si="7"/>
        <v>6055.3796700000003</v>
      </c>
      <c r="G56" s="13">
        <f t="shared" si="7"/>
        <v>26361.071999999996</v>
      </c>
      <c r="H56" s="13">
        <f t="shared" si="7"/>
        <v>10470.307200000001</v>
      </c>
      <c r="I56" s="13">
        <f t="shared" si="7"/>
        <v>5386.2699999999995</v>
      </c>
      <c r="J56" s="13">
        <f t="shared" si="7"/>
        <v>18753.719999999998</v>
      </c>
      <c r="K56" s="16"/>
      <c r="L56" s="16"/>
      <c r="Q56" s="10" t="s">
        <v>16</v>
      </c>
      <c r="R56" s="13">
        <f t="shared" si="9"/>
        <v>5039.3593000000001</v>
      </c>
      <c r="S56" s="13">
        <f t="shared" si="8"/>
        <v>14147.024100000001</v>
      </c>
      <c r="T56" s="13">
        <f t="shared" si="8"/>
        <v>56391.75</v>
      </c>
      <c r="U56" s="13">
        <f t="shared" si="8"/>
        <v>24827</v>
      </c>
      <c r="V56" s="13">
        <f t="shared" si="8"/>
        <v>6055.3796700000003</v>
      </c>
      <c r="W56" s="13">
        <f t="shared" si="8"/>
        <v>26361.071999999996</v>
      </c>
      <c r="X56" s="13">
        <f t="shared" si="8"/>
        <v>10470.307200000001</v>
      </c>
      <c r="Y56" s="13">
        <f t="shared" si="8"/>
        <v>5386.2699999999995</v>
      </c>
      <c r="Z56" s="13">
        <f t="shared" si="8"/>
        <v>18753.719999999998</v>
      </c>
      <c r="AA56" s="16"/>
      <c r="AB56" s="16"/>
    </row>
    <row r="57" spans="1:30" x14ac:dyDescent="0.3">
      <c r="A57" s="10" t="s">
        <v>17</v>
      </c>
      <c r="B57" s="13">
        <f t="shared" si="7"/>
        <v>4739.1678010287078</v>
      </c>
      <c r="C57" s="13">
        <f t="shared" si="7"/>
        <v>12662.019787154044</v>
      </c>
      <c r="D57" s="13">
        <f t="shared" si="7"/>
        <v>48256.105014108347</v>
      </c>
      <c r="E57" s="13">
        <f t="shared" si="7"/>
        <v>22751.366071428576</v>
      </c>
      <c r="F57" s="13">
        <f t="shared" si="7"/>
        <v>5385.2537482510716</v>
      </c>
      <c r="G57" s="13">
        <f t="shared" si="7"/>
        <v>22750.236538922156</v>
      </c>
      <c r="H57" s="13">
        <f t="shared" si="7"/>
        <v>9156.488867640277</v>
      </c>
      <c r="I57" s="13">
        <f t="shared" si="7"/>
        <v>4704.8743975903617</v>
      </c>
      <c r="J57" s="13">
        <f t="shared" si="7"/>
        <v>16167.850838760607</v>
      </c>
      <c r="K57" s="16"/>
      <c r="L57" s="16"/>
      <c r="Q57" s="10" t="s">
        <v>17</v>
      </c>
      <c r="R57" s="13">
        <f t="shared" si="9"/>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8"/>
        <v>9156.488867640277</v>
      </c>
      <c r="Y57" s="13">
        <f t="shared" si="8"/>
        <v>4704.8743975903617</v>
      </c>
      <c r="Z57" s="13">
        <f t="shared" si="8"/>
        <v>16167.850838760607</v>
      </c>
      <c r="AA57" s="16"/>
      <c r="AB57" s="16"/>
    </row>
    <row r="58" spans="1:30" x14ac:dyDescent="0.3">
      <c r="A58" s="10" t="s">
        <v>18</v>
      </c>
      <c r="B58" s="13">
        <f t="shared" si="7"/>
        <v>5248.0380014425964</v>
      </c>
      <c r="C58" s="13">
        <f t="shared" si="7"/>
        <v>11596.809482326638</v>
      </c>
      <c r="D58" s="13">
        <f t="shared" si="7"/>
        <v>40084.499149266368</v>
      </c>
      <c r="E58" s="13">
        <f t="shared" si="7"/>
        <v>19819.281250000004</v>
      </c>
      <c r="F58" s="13">
        <f t="shared" si="7"/>
        <v>4550.6423729819517</v>
      </c>
      <c r="G58" s="13">
        <f>G10*(1+G$19+G$21)</f>
        <v>18823.699616766466</v>
      </c>
      <c r="H58" s="13">
        <f t="shared" si="7"/>
        <v>7840.6585623366645</v>
      </c>
      <c r="I58" s="13">
        <f t="shared" si="7"/>
        <v>3882.8733534136545</v>
      </c>
      <c r="J58" s="13">
        <f t="shared" si="7"/>
        <v>13778.142553779357</v>
      </c>
      <c r="K58" s="16"/>
      <c r="L58" s="16"/>
      <c r="Q58" s="10" t="s">
        <v>18</v>
      </c>
      <c r="R58" s="13">
        <f t="shared" si="9"/>
        <v>5248.0380014425964</v>
      </c>
      <c r="S58" s="13">
        <f t="shared" si="8"/>
        <v>11596.809482326638</v>
      </c>
      <c r="T58" s="13">
        <f t="shared" si="8"/>
        <v>40084.499149266368</v>
      </c>
      <c r="U58" s="13">
        <f t="shared" si="8"/>
        <v>19819.281250000004</v>
      </c>
      <c r="V58" s="13">
        <f t="shared" si="8"/>
        <v>4550.6423729819517</v>
      </c>
      <c r="W58" s="13">
        <f>G58</f>
        <v>18823.699616766466</v>
      </c>
      <c r="X58" s="13">
        <f t="shared" si="8"/>
        <v>7840.6585623366645</v>
      </c>
      <c r="Y58" s="13">
        <f t="shared" si="8"/>
        <v>3882.8733534136545</v>
      </c>
      <c r="Z58" s="13">
        <f t="shared" si="8"/>
        <v>13778.142553779357</v>
      </c>
      <c r="AA58" s="16"/>
      <c r="AB58" s="16"/>
    </row>
    <row r="59" spans="1:30" x14ac:dyDescent="0.3">
      <c r="A59" s="10" t="s">
        <v>19</v>
      </c>
      <c r="B59" s="13">
        <f t="shared" si="7"/>
        <v>5463.397653496294</v>
      </c>
      <c r="C59" s="13">
        <f t="shared" si="7"/>
        <v>12934.352907396278</v>
      </c>
      <c r="D59" s="13">
        <f t="shared" si="7"/>
        <v>42607.913274548526</v>
      </c>
      <c r="E59" s="13">
        <f t="shared" si="7"/>
        <v>19597.611607142859</v>
      </c>
      <c r="F59" s="13">
        <f t="shared" si="7"/>
        <v>5019.7305182062009</v>
      </c>
      <c r="G59" s="13">
        <f t="shared" si="7"/>
        <v>19573.490586826345</v>
      </c>
      <c r="H59" s="13">
        <f t="shared" si="7"/>
        <v>8391.9391489623376</v>
      </c>
      <c r="I59" s="13">
        <f t="shared" si="7"/>
        <v>4001.8471887550199</v>
      </c>
      <c r="J59" s="13">
        <f t="shared" si="7"/>
        <v>14056.962415630551</v>
      </c>
      <c r="K59" s="16"/>
      <c r="L59" s="16"/>
      <c r="Q59" s="10" t="s">
        <v>19</v>
      </c>
      <c r="R59" s="13">
        <f t="shared" si="9"/>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8"/>
        <v>8391.9391489623376</v>
      </c>
      <c r="Y59" s="13">
        <f t="shared" si="8"/>
        <v>4001.8471887550199</v>
      </c>
      <c r="Z59" s="13">
        <f t="shared" si="8"/>
        <v>14056.962415630551</v>
      </c>
      <c r="AA59" s="16"/>
      <c r="AB59" s="16"/>
    </row>
    <row r="60" spans="1:30" x14ac:dyDescent="0.3">
      <c r="A60" s="10" t="s">
        <v>20</v>
      </c>
      <c r="B60" s="13">
        <f t="shared" si="7"/>
        <v>5884.491945221399</v>
      </c>
      <c r="C60" s="13">
        <f t="shared" si="7"/>
        <v>14424.78986543029</v>
      </c>
      <c r="D60" s="13">
        <f t="shared" si="7"/>
        <v>47221.513709085775</v>
      </c>
      <c r="E60" s="13">
        <f t="shared" si="7"/>
        <v>22066.205357142859</v>
      </c>
      <c r="F60" s="13">
        <f t="shared" si="7"/>
        <v>5695.9484937892112</v>
      </c>
      <c r="G60" s="13">
        <f t="shared" si="7"/>
        <v>23519.758850299397</v>
      </c>
      <c r="H60" s="13">
        <f t="shared" si="7"/>
        <v>10129.27778601076</v>
      </c>
      <c r="I60" s="13">
        <f t="shared" si="7"/>
        <v>4964.4536746987951</v>
      </c>
      <c r="J60" s="13">
        <f t="shared" si="7"/>
        <v>17978.946224590487</v>
      </c>
      <c r="K60" s="16"/>
      <c r="L60" s="16"/>
      <c r="Q60" s="10" t="s">
        <v>20</v>
      </c>
      <c r="R60" s="13">
        <f t="shared" si="9"/>
        <v>5884.491945221399</v>
      </c>
      <c r="S60" s="13">
        <f t="shared" si="8"/>
        <v>14424.78986543029</v>
      </c>
      <c r="T60" s="13">
        <f t="shared" si="8"/>
        <v>47221.513709085775</v>
      </c>
      <c r="U60" s="13">
        <f t="shared" si="8"/>
        <v>22066.205357142859</v>
      </c>
      <c r="V60" s="13">
        <f t="shared" si="8"/>
        <v>5695.9484937892112</v>
      </c>
      <c r="W60" s="13">
        <f t="shared" si="8"/>
        <v>23519.758850299397</v>
      </c>
      <c r="X60" s="13">
        <f t="shared" si="8"/>
        <v>10129.27778601076</v>
      </c>
      <c r="Y60" s="13">
        <f t="shared" si="8"/>
        <v>4964.4536746987951</v>
      </c>
      <c r="Z60" s="13">
        <f t="shared" si="8"/>
        <v>17978.946224590487</v>
      </c>
      <c r="AA60" s="16"/>
      <c r="AB60" s="16"/>
    </row>
    <row r="61" spans="1:30" x14ac:dyDescent="0.3">
      <c r="A61" s="10" t="s">
        <v>21</v>
      </c>
      <c r="B61" s="13">
        <f t="shared" si="7"/>
        <v>6004.8046000000004</v>
      </c>
      <c r="C61" s="13">
        <f t="shared" si="7"/>
        <v>15005.565300000002</v>
      </c>
      <c r="D61" s="13">
        <f t="shared" si="7"/>
        <v>50625.810249717826</v>
      </c>
      <c r="E61" s="13">
        <f t="shared" si="7"/>
        <v>23144.325892857145</v>
      </c>
      <c r="F61" s="13">
        <f t="shared" si="7"/>
        <v>5994.4591316591886</v>
      </c>
      <c r="G61" s="13">
        <f t="shared" si="7"/>
        <v>24259.684149700599</v>
      </c>
      <c r="H61" s="13">
        <f t="shared" si="7"/>
        <v>10371.720525749424</v>
      </c>
      <c r="I61" s="13">
        <f t="shared" si="7"/>
        <v>4964.4536746987951</v>
      </c>
      <c r="J61" s="13">
        <f t="shared" si="7"/>
        <v>18214.586019340833</v>
      </c>
      <c r="K61" s="16"/>
      <c r="L61" s="16"/>
      <c r="Q61" s="10" t="s">
        <v>21</v>
      </c>
      <c r="R61" s="13">
        <f t="shared" si="9"/>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8"/>
        <v>10371.720525749424</v>
      </c>
      <c r="Y61" s="13">
        <f t="shared" si="8"/>
        <v>4964.4536746987951</v>
      </c>
      <c r="Z61" s="13">
        <f t="shared" si="8"/>
        <v>18214.586019340833</v>
      </c>
      <c r="AA61" s="16"/>
      <c r="AB61" s="16"/>
    </row>
    <row r="62" spans="1:30" x14ac:dyDescent="0.3">
      <c r="A62" s="10" t="s">
        <v>22</v>
      </c>
      <c r="B62" s="13">
        <f t="shared" si="7"/>
        <v>5921.7888682027651</v>
      </c>
      <c r="C62" s="13">
        <f t="shared" si="7"/>
        <v>14841.672232289988</v>
      </c>
      <c r="D62" s="13">
        <f t="shared" si="7"/>
        <v>50625.49201185102</v>
      </c>
      <c r="E62" s="13">
        <f t="shared" si="7"/>
        <v>23144.325892857145</v>
      </c>
      <c r="F62" s="13">
        <f t="shared" si="7"/>
        <v>5994.4591316591886</v>
      </c>
      <c r="G62" s="13">
        <f t="shared" si="7"/>
        <v>24259.684149700599</v>
      </c>
      <c r="H62" s="13">
        <f t="shared" si="7"/>
        <v>10371.720525749424</v>
      </c>
      <c r="I62" s="13">
        <f t="shared" si="7"/>
        <v>4964.4536746987951</v>
      </c>
      <c r="J62" s="13">
        <f t="shared" si="7"/>
        <v>18214.586019340833</v>
      </c>
      <c r="K62" s="16"/>
      <c r="L62" s="16"/>
      <c r="Q62" s="10" t="s">
        <v>22</v>
      </c>
      <c r="R62" s="13">
        <f t="shared" si="9"/>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8"/>
        <v>10371.720525749424</v>
      </c>
      <c r="Y62" s="13">
        <f t="shared" si="8"/>
        <v>4964.4536746987951</v>
      </c>
      <c r="Z62" s="13">
        <f t="shared" si="8"/>
        <v>18214.586019340833</v>
      </c>
      <c r="AA62" s="16"/>
      <c r="AB62" s="16"/>
    </row>
    <row r="63" spans="1:30" x14ac:dyDescent="0.3">
      <c r="A63" s="10" t="s">
        <v>23</v>
      </c>
      <c r="B63" s="13">
        <f t="shared" si="7"/>
        <v>5464.6007800440793</v>
      </c>
      <c r="C63" s="13">
        <f t="shared" si="7"/>
        <v>13789.016757132385</v>
      </c>
      <c r="D63" s="13">
        <f t="shared" si="7"/>
        <v>45960.867439334084</v>
      </c>
      <c r="E63" s="13">
        <f t="shared" si="7"/>
        <v>21139.223214285714</v>
      </c>
      <c r="F63" s="13">
        <f t="shared" si="7"/>
        <v>5549.7392017712627</v>
      </c>
      <c r="G63" s="13">
        <f t="shared" si="7"/>
        <v>21615.684413173651</v>
      </c>
      <c r="H63" s="13">
        <f t="shared" si="7"/>
        <v>9155.4828811683328</v>
      </c>
      <c r="I63" s="13">
        <f t="shared" si="7"/>
        <v>4434.4793172690761</v>
      </c>
      <c r="J63" s="13">
        <f t="shared" si="7"/>
        <v>15489.306927175843</v>
      </c>
      <c r="K63" s="16"/>
      <c r="L63" s="16"/>
      <c r="Q63" s="10" t="s">
        <v>23</v>
      </c>
      <c r="R63" s="13">
        <f t="shared" si="9"/>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8"/>
        <v>9155.4828811683328</v>
      </c>
      <c r="Y63" s="13">
        <f t="shared" si="8"/>
        <v>4434.4793172690761</v>
      </c>
      <c r="Z63" s="13">
        <f t="shared" si="8"/>
        <v>15489.306927175843</v>
      </c>
      <c r="AA63" s="16"/>
      <c r="AB63" s="16"/>
    </row>
    <row r="64" spans="1:30" x14ac:dyDescent="0.3">
      <c r="L64" s="16"/>
      <c r="AB64" s="16"/>
    </row>
    <row r="65" spans="1:31" x14ac:dyDescent="0.3">
      <c r="A65" s="1" t="s">
        <v>56</v>
      </c>
      <c r="K65" s="28" t="s">
        <v>38</v>
      </c>
      <c r="Q65" s="1" t="s">
        <v>56</v>
      </c>
      <c r="AA65" s="28" t="s">
        <v>38</v>
      </c>
    </row>
    <row r="66" spans="1:31" x14ac:dyDescent="0.3">
      <c r="A66" s="10" t="s">
        <v>12</v>
      </c>
      <c r="B66" s="13">
        <f t="shared" ref="B66:J77" si="10">B52-B38</f>
        <v>4802.8811787617715</v>
      </c>
      <c r="C66" s="13">
        <f t="shared" si="10"/>
        <v>11581.410133682746</v>
      </c>
      <c r="D66" s="13">
        <f t="shared" si="10"/>
        <v>40837.662100733636</v>
      </c>
      <c r="E66" s="13">
        <f t="shared" si="10"/>
        <v>18821.767857142859</v>
      </c>
      <c r="F66" s="13">
        <f t="shared" si="10"/>
        <v>4702.9437188339807</v>
      </c>
      <c r="G66" s="13">
        <f t="shared" si="10"/>
        <v>17856.863892215566</v>
      </c>
      <c r="H66" s="13">
        <f t="shared" si="10"/>
        <v>7477.4974459646428</v>
      </c>
      <c r="I66" s="13">
        <f t="shared" si="10"/>
        <v>3742.2679116465865</v>
      </c>
      <c r="J66" s="30">
        <f t="shared" si="10"/>
        <v>12677.667700809157</v>
      </c>
      <c r="K66" s="29">
        <f>SUM($B66:$J66)</f>
        <v>122500.96193979096</v>
      </c>
      <c r="L66" s="16"/>
      <c r="Q66" s="10" t="s">
        <v>12</v>
      </c>
      <c r="R66" s="13">
        <f>R52-R38</f>
        <v>4802.8811787617715</v>
      </c>
      <c r="S66" s="13">
        <f t="shared" ref="S66:Z66" si="11">S52-S38</f>
        <v>11581.410133682746</v>
      </c>
      <c r="T66" s="13">
        <f t="shared" si="11"/>
        <v>40837.662100733636</v>
      </c>
      <c r="U66" s="13">
        <f t="shared" si="11"/>
        <v>18821.767857142859</v>
      </c>
      <c r="V66" s="13">
        <f>V52-V38</f>
        <v>4702.9437188339807</v>
      </c>
      <c r="W66" s="13">
        <f>W52-W38</f>
        <v>17856.863892215566</v>
      </c>
      <c r="X66" s="13">
        <f t="shared" si="11"/>
        <v>7477.4974459646428</v>
      </c>
      <c r="Y66" s="13">
        <f t="shared" si="11"/>
        <v>3742.2679116465865</v>
      </c>
      <c r="Z66" s="30">
        <f t="shared" si="11"/>
        <v>12677.667700809157</v>
      </c>
      <c r="AA66" s="29">
        <f>SUM($R66:$Z66)</f>
        <v>122500.96193979096</v>
      </c>
      <c r="AB66" s="16"/>
    </row>
    <row r="67" spans="1:31" x14ac:dyDescent="0.3">
      <c r="A67" s="10" t="s">
        <v>13</v>
      </c>
      <c r="B67" s="13">
        <f t="shared" si="10"/>
        <v>4345.6930906030857</v>
      </c>
      <c r="C67" s="13">
        <f t="shared" si="10"/>
        <v>10791.643538945902</v>
      </c>
      <c r="D67" s="13">
        <f t="shared" si="10"/>
        <v>39525.567375846498</v>
      </c>
      <c r="E67" s="13">
        <f t="shared" si="10"/>
        <v>19013.209821428576</v>
      </c>
      <c r="F67" s="13">
        <f t="shared" si="10"/>
        <v>4471.4456731388964</v>
      </c>
      <c r="G67" s="13">
        <f t="shared" si="10"/>
        <v>18379.744437125744</v>
      </c>
      <c r="H67" s="13">
        <f t="shared" si="10"/>
        <v>7529.8087425057656</v>
      </c>
      <c r="I67" s="13">
        <f t="shared" si="10"/>
        <v>3763.8995180722891</v>
      </c>
      <c r="J67" s="30">
        <f t="shared" si="10"/>
        <v>12873.828577067297</v>
      </c>
      <c r="K67" s="29">
        <f t="shared" ref="K67:K77" si="12">SUM($B67:$J67)</f>
        <v>120694.84077473404</v>
      </c>
      <c r="L67" s="16"/>
      <c r="Q67" s="10" t="s">
        <v>13</v>
      </c>
      <c r="R67" s="13">
        <f t="shared" ref="R67:Z77" si="13">R53-R39</f>
        <v>4345.6930906030857</v>
      </c>
      <c r="S67" s="13">
        <f t="shared" si="13"/>
        <v>10791.643538945902</v>
      </c>
      <c r="T67" s="13">
        <f t="shared" si="13"/>
        <v>39525.567375846498</v>
      </c>
      <c r="U67" s="13">
        <f t="shared" si="13"/>
        <v>19013.209821428576</v>
      </c>
      <c r="V67" s="13">
        <f t="shared" si="13"/>
        <v>4471.4456731388964</v>
      </c>
      <c r="W67" s="13">
        <f t="shared" si="13"/>
        <v>18379.744437125744</v>
      </c>
      <c r="X67" s="13">
        <f t="shared" si="13"/>
        <v>7529.8087425057656</v>
      </c>
      <c r="Y67" s="13">
        <f t="shared" si="13"/>
        <v>3763.8995180722891</v>
      </c>
      <c r="Z67" s="30">
        <f t="shared" si="13"/>
        <v>12873.828577067297</v>
      </c>
      <c r="AA67" s="29">
        <f t="shared" ref="AA67:AA76" si="14">SUM($R67:$Z67)</f>
        <v>120694.84077473404</v>
      </c>
      <c r="AB67" s="16"/>
    </row>
    <row r="68" spans="1:31" x14ac:dyDescent="0.3">
      <c r="A68" s="10" t="s">
        <v>14</v>
      </c>
      <c r="B68" s="13">
        <f t="shared" si="10"/>
        <v>4368.5524950110203</v>
      </c>
      <c r="C68" s="13">
        <f t="shared" si="10"/>
        <v>11635.307853936374</v>
      </c>
      <c r="D68" s="13">
        <f t="shared" si="10"/>
        <v>43680.905282167041</v>
      </c>
      <c r="E68" s="13">
        <f t="shared" si="10"/>
        <v>20494.366071428572</v>
      </c>
      <c r="F68" s="13">
        <f t="shared" si="10"/>
        <v>4910.0735491927408</v>
      </c>
      <c r="G68" s="13">
        <f t="shared" si="10"/>
        <v>21063.206856287423</v>
      </c>
      <c r="H68" s="13">
        <f t="shared" si="10"/>
        <v>8264.1788670253663</v>
      </c>
      <c r="I68" s="13">
        <f t="shared" si="10"/>
        <v>4293.8738755020076</v>
      </c>
      <c r="J68" s="30">
        <f t="shared" si="10"/>
        <v>14641.743895796328</v>
      </c>
      <c r="K68" s="29">
        <f t="shared" si="12"/>
        <v>133352.20874634688</v>
      </c>
      <c r="L68" s="16"/>
      <c r="Q68" s="10" t="s">
        <v>14</v>
      </c>
      <c r="R68" s="13">
        <f t="shared" si="13"/>
        <v>4368.5524950110203</v>
      </c>
      <c r="S68" s="13">
        <f t="shared" si="13"/>
        <v>11635.307853936374</v>
      </c>
      <c r="T68" s="13">
        <f t="shared" si="13"/>
        <v>43680.905282167041</v>
      </c>
      <c r="U68" s="13">
        <f t="shared" si="13"/>
        <v>20494.366071428572</v>
      </c>
      <c r="V68" s="13">
        <f>V54-V40</f>
        <v>4910.0735491927408</v>
      </c>
      <c r="W68" s="13">
        <f t="shared" si="13"/>
        <v>21063.206856287423</v>
      </c>
      <c r="X68" s="13">
        <f t="shared" si="13"/>
        <v>8264.1788670253663</v>
      </c>
      <c r="Y68" s="13">
        <f t="shared" si="13"/>
        <v>4293.8738755020076</v>
      </c>
      <c r="Z68" s="30">
        <f t="shared" si="13"/>
        <v>14641.743895796328</v>
      </c>
      <c r="AA68" s="29">
        <f t="shared" si="14"/>
        <v>133352.20874634688</v>
      </c>
      <c r="AB68" s="16"/>
    </row>
    <row r="69" spans="1:31" x14ac:dyDescent="0.3">
      <c r="A69" s="10" t="s">
        <v>15</v>
      </c>
      <c r="B69" s="13">
        <f t="shared" si="10"/>
        <v>4932.0619369138758</v>
      </c>
      <c r="C69" s="13">
        <f t="shared" si="10"/>
        <v>13841.029858283588</v>
      </c>
      <c r="D69" s="13">
        <f t="shared" si="10"/>
        <v>56393.341189334082</v>
      </c>
      <c r="E69" s="13">
        <f t="shared" si="10"/>
        <v>24827</v>
      </c>
      <c r="F69" s="13">
        <f t="shared" si="10"/>
        <v>6055.3796700000003</v>
      </c>
      <c r="G69" s="13">
        <f t="shared" si="10"/>
        <v>26361.071999999996</v>
      </c>
      <c r="H69" s="13">
        <f t="shared" si="10"/>
        <v>10470.307200000001</v>
      </c>
      <c r="I69" s="13">
        <f t="shared" si="10"/>
        <v>5386.2699999999995</v>
      </c>
      <c r="J69" s="30">
        <f t="shared" si="10"/>
        <v>18753.719999999998</v>
      </c>
      <c r="K69" s="29">
        <f t="shared" si="12"/>
        <v>167020.18185453152</v>
      </c>
      <c r="L69" s="16"/>
      <c r="Q69" s="10" t="s">
        <v>15</v>
      </c>
      <c r="R69" s="13">
        <f t="shared" si="13"/>
        <v>4932.0619369138758</v>
      </c>
      <c r="S69" s="13">
        <f t="shared" si="13"/>
        <v>13841.029858283588</v>
      </c>
      <c r="T69" s="13">
        <f t="shared" si="13"/>
        <v>56393.341189334082</v>
      </c>
      <c r="U69" s="13">
        <f t="shared" si="13"/>
        <v>24827</v>
      </c>
      <c r="V69" s="13">
        <f t="shared" si="13"/>
        <v>6055.3796700000003</v>
      </c>
      <c r="W69" s="13">
        <f t="shared" si="13"/>
        <v>26361.071999999996</v>
      </c>
      <c r="X69" s="13">
        <f t="shared" si="13"/>
        <v>10470.307200000001</v>
      </c>
      <c r="Y69" s="13">
        <f t="shared" si="13"/>
        <v>5386.2699999999995</v>
      </c>
      <c r="Z69" s="30">
        <f t="shared" si="13"/>
        <v>18753.719999999998</v>
      </c>
      <c r="AA69" s="29">
        <f t="shared" si="14"/>
        <v>167020.18185453152</v>
      </c>
      <c r="AB69" s="16"/>
    </row>
    <row r="70" spans="1:31" x14ac:dyDescent="0.3">
      <c r="A70" s="10" t="s">
        <v>16</v>
      </c>
      <c r="B70" s="13">
        <f t="shared" si="10"/>
        <v>5039.3593000000001</v>
      </c>
      <c r="C70" s="13">
        <f t="shared" si="10"/>
        <v>14147.024100000001</v>
      </c>
      <c r="D70" s="13">
        <f t="shared" si="10"/>
        <v>56391.75</v>
      </c>
      <c r="E70" s="13">
        <f t="shared" si="10"/>
        <v>24827</v>
      </c>
      <c r="F70" s="13">
        <f t="shared" si="10"/>
        <v>6055.3796700000003</v>
      </c>
      <c r="G70" s="13">
        <f>G56-G42</f>
        <v>26361.071999999996</v>
      </c>
      <c r="H70" s="13">
        <f t="shared" si="10"/>
        <v>10470.307200000001</v>
      </c>
      <c r="I70" s="13">
        <f t="shared" si="10"/>
        <v>5386.2699999999995</v>
      </c>
      <c r="J70" s="30">
        <f t="shared" si="10"/>
        <v>18753.719999999998</v>
      </c>
      <c r="K70" s="29">
        <f t="shared" si="12"/>
        <v>167431.88226999997</v>
      </c>
      <c r="L70" s="16"/>
      <c r="Q70" s="10" t="s">
        <v>16</v>
      </c>
      <c r="R70" s="13">
        <f t="shared" si="13"/>
        <v>5039.3593000000001</v>
      </c>
      <c r="S70" s="13">
        <f t="shared" si="13"/>
        <v>14147.024100000001</v>
      </c>
      <c r="T70" s="13">
        <f t="shared" si="13"/>
        <v>56391.75</v>
      </c>
      <c r="U70" s="13">
        <f t="shared" si="13"/>
        <v>24827</v>
      </c>
      <c r="V70" s="13">
        <f t="shared" si="13"/>
        <v>6055.3796700000003</v>
      </c>
      <c r="W70" s="13">
        <f t="shared" si="13"/>
        <v>26361.071999999996</v>
      </c>
      <c r="X70" s="13">
        <f t="shared" si="13"/>
        <v>10470.307200000001</v>
      </c>
      <c r="Y70" s="13">
        <f t="shared" si="13"/>
        <v>5386.2699999999995</v>
      </c>
      <c r="Z70" s="30">
        <f t="shared" si="13"/>
        <v>18753.719999999998</v>
      </c>
      <c r="AA70" s="29">
        <f t="shared" si="14"/>
        <v>167431.88226999997</v>
      </c>
      <c r="AB70" s="16"/>
    </row>
    <row r="71" spans="1:31" x14ac:dyDescent="0.3">
      <c r="A71" s="10" t="s">
        <v>17</v>
      </c>
      <c r="B71" s="13">
        <f t="shared" si="10"/>
        <v>4739.1678010287078</v>
      </c>
      <c r="C71" s="13">
        <f t="shared" si="10"/>
        <v>12662.019787154044</v>
      </c>
      <c r="D71" s="13">
        <f t="shared" si="10"/>
        <v>48256.105014108347</v>
      </c>
      <c r="E71" s="13">
        <f t="shared" si="10"/>
        <v>22751.366071428576</v>
      </c>
      <c r="F71" s="13">
        <f t="shared" si="10"/>
        <v>5385.2537482510716</v>
      </c>
      <c r="G71" s="13">
        <f t="shared" si="10"/>
        <v>22750.236538922156</v>
      </c>
      <c r="H71" s="13">
        <f t="shared" si="10"/>
        <v>9156.488867640277</v>
      </c>
      <c r="I71" s="13">
        <f t="shared" si="10"/>
        <v>4704.8743975903617</v>
      </c>
      <c r="J71" s="30">
        <f t="shared" si="10"/>
        <v>16167.850838760607</v>
      </c>
      <c r="K71" s="29">
        <f t="shared" si="12"/>
        <v>146573.36306488415</v>
      </c>
      <c r="L71" s="16"/>
      <c r="Q71" s="10" t="s">
        <v>17</v>
      </c>
      <c r="R71" s="13">
        <f t="shared" si="13"/>
        <v>4739.1678010287078</v>
      </c>
      <c r="S71" s="13">
        <f t="shared" si="13"/>
        <v>12662.019787154044</v>
      </c>
      <c r="T71" s="13">
        <f t="shared" si="13"/>
        <v>48256.105014108347</v>
      </c>
      <c r="U71" s="13">
        <f t="shared" si="13"/>
        <v>22751.366071428576</v>
      </c>
      <c r="V71" s="13">
        <f>V57-V43</f>
        <v>5385.2537482510716</v>
      </c>
      <c r="W71" s="13">
        <f t="shared" si="13"/>
        <v>22750.236538922156</v>
      </c>
      <c r="X71" s="13">
        <f t="shared" si="13"/>
        <v>9156.488867640277</v>
      </c>
      <c r="Y71" s="13">
        <f t="shared" si="13"/>
        <v>4704.8743975903617</v>
      </c>
      <c r="Z71" s="30">
        <f t="shared" si="13"/>
        <v>16167.850838760607</v>
      </c>
      <c r="AA71" s="29">
        <f>SUM($R71:$Z71)</f>
        <v>146573.36306488415</v>
      </c>
      <c r="AB71" s="16"/>
    </row>
    <row r="72" spans="1:31" x14ac:dyDescent="0.3">
      <c r="A72" s="10" t="s">
        <v>18</v>
      </c>
      <c r="B72" s="13">
        <f t="shared" si="10"/>
        <v>5248.0380014425964</v>
      </c>
      <c r="C72" s="13">
        <f t="shared" si="10"/>
        <v>11596.809482326638</v>
      </c>
      <c r="D72" s="13">
        <f t="shared" si="10"/>
        <v>40084.499149266368</v>
      </c>
      <c r="E72" s="13">
        <f t="shared" si="10"/>
        <v>19819.281250000004</v>
      </c>
      <c r="F72" s="13">
        <f t="shared" si="10"/>
        <v>4550.6423729819517</v>
      </c>
      <c r="G72" s="13">
        <f t="shared" si="10"/>
        <v>18823.699616766466</v>
      </c>
      <c r="H72" s="13">
        <f t="shared" si="10"/>
        <v>7840.6585623366645</v>
      </c>
      <c r="I72" s="13">
        <f t="shared" si="10"/>
        <v>3882.8733534136545</v>
      </c>
      <c r="J72" s="30">
        <f t="shared" si="10"/>
        <v>13778.142553779357</v>
      </c>
      <c r="K72" s="29">
        <f t="shared" si="12"/>
        <v>125624.6443423137</v>
      </c>
      <c r="L72" s="16"/>
      <c r="Q72" s="10" t="s">
        <v>18</v>
      </c>
      <c r="R72" s="13">
        <f t="shared" si="13"/>
        <v>5248.0380014425964</v>
      </c>
      <c r="S72" s="13">
        <f t="shared" si="13"/>
        <v>11596.809482326638</v>
      </c>
      <c r="T72" s="13">
        <f t="shared" si="13"/>
        <v>40084.499149266368</v>
      </c>
      <c r="U72" s="13">
        <f t="shared" si="13"/>
        <v>19819.281250000004</v>
      </c>
      <c r="V72" s="13">
        <f t="shared" si="13"/>
        <v>4550.6423729819517</v>
      </c>
      <c r="W72" s="13">
        <f t="shared" si="13"/>
        <v>18823.699616766466</v>
      </c>
      <c r="X72" s="13">
        <f t="shared" si="13"/>
        <v>7840.6585623366645</v>
      </c>
      <c r="Y72" s="13">
        <f t="shared" si="13"/>
        <v>3882.8733534136545</v>
      </c>
      <c r="Z72" s="30">
        <f t="shared" si="13"/>
        <v>13778.142553779357</v>
      </c>
      <c r="AA72" s="29">
        <f t="shared" si="14"/>
        <v>125624.6443423137</v>
      </c>
      <c r="AB72" s="16"/>
    </row>
    <row r="73" spans="1:31" x14ac:dyDescent="0.3">
      <c r="A73" s="10" t="s">
        <v>19</v>
      </c>
      <c r="B73" s="13">
        <f t="shared" si="10"/>
        <v>5463.397653496294</v>
      </c>
      <c r="C73" s="13">
        <f t="shared" si="10"/>
        <v>12934.352907396278</v>
      </c>
      <c r="D73" s="13">
        <f t="shared" si="10"/>
        <v>42607.913274548526</v>
      </c>
      <c r="E73" s="13">
        <f t="shared" si="10"/>
        <v>19597.611607142859</v>
      </c>
      <c r="F73" s="13">
        <f t="shared" si="10"/>
        <v>5019.7305182062009</v>
      </c>
      <c r="G73" s="13">
        <f t="shared" si="10"/>
        <v>19573.490586826345</v>
      </c>
      <c r="H73" s="13">
        <f t="shared" si="10"/>
        <v>8391.9391489623376</v>
      </c>
      <c r="I73" s="13">
        <f t="shared" si="10"/>
        <v>4001.8471887550199</v>
      </c>
      <c r="J73" s="30">
        <f t="shared" si="10"/>
        <v>14056.962415630551</v>
      </c>
      <c r="K73" s="29">
        <f t="shared" si="12"/>
        <v>131647.24530096439</v>
      </c>
      <c r="L73" s="16"/>
      <c r="Q73" s="10" t="s">
        <v>19</v>
      </c>
      <c r="R73" s="13">
        <f t="shared" si="13"/>
        <v>5463.397653496294</v>
      </c>
      <c r="S73" s="13">
        <f t="shared" si="13"/>
        <v>12934.352907396278</v>
      </c>
      <c r="T73" s="13">
        <f t="shared" si="13"/>
        <v>42607.913274548526</v>
      </c>
      <c r="U73" s="13">
        <f>U59-U45</f>
        <v>19597.611607142859</v>
      </c>
      <c r="V73" s="13">
        <f t="shared" si="13"/>
        <v>5019.7305182062009</v>
      </c>
      <c r="W73" s="13">
        <f t="shared" si="13"/>
        <v>19573.490586826345</v>
      </c>
      <c r="X73" s="13">
        <f t="shared" si="13"/>
        <v>8391.9391489623376</v>
      </c>
      <c r="Y73" s="13">
        <f t="shared" si="13"/>
        <v>4001.8471887550199</v>
      </c>
      <c r="Z73" s="30">
        <f t="shared" si="13"/>
        <v>14056.962415630551</v>
      </c>
      <c r="AA73" s="29">
        <f t="shared" si="14"/>
        <v>131647.24530096439</v>
      </c>
      <c r="AB73" s="16"/>
    </row>
    <row r="74" spans="1:31" x14ac:dyDescent="0.3">
      <c r="A74" s="10" t="s">
        <v>20</v>
      </c>
      <c r="B74" s="13">
        <f t="shared" si="10"/>
        <v>5884.491945221399</v>
      </c>
      <c r="C74" s="13">
        <f t="shared" si="10"/>
        <v>14424.78986543029</v>
      </c>
      <c r="D74" s="13">
        <f t="shared" si="10"/>
        <v>47221.513709085775</v>
      </c>
      <c r="E74" s="13">
        <f t="shared" si="10"/>
        <v>22066.205357142859</v>
      </c>
      <c r="F74" s="13">
        <f t="shared" si="10"/>
        <v>5695.9484937892112</v>
      </c>
      <c r="G74" s="13">
        <f t="shared" si="10"/>
        <v>23519.758850299397</v>
      </c>
      <c r="H74" s="13">
        <f t="shared" si="10"/>
        <v>10129.27778601076</v>
      </c>
      <c r="I74" s="13">
        <f t="shared" si="10"/>
        <v>4964.4536746987951</v>
      </c>
      <c r="J74" s="30">
        <f t="shared" si="10"/>
        <v>17978.946224590487</v>
      </c>
      <c r="K74" s="29">
        <f t="shared" si="12"/>
        <v>151885.38590626896</v>
      </c>
      <c r="L74" s="16"/>
      <c r="Q74" s="10" t="s">
        <v>20</v>
      </c>
      <c r="R74" s="13">
        <f t="shared" si="13"/>
        <v>5884.491945221399</v>
      </c>
      <c r="S74" s="13">
        <f t="shared" si="13"/>
        <v>14424.78986543029</v>
      </c>
      <c r="T74" s="13">
        <f t="shared" si="13"/>
        <v>47221.513709085775</v>
      </c>
      <c r="U74" s="13">
        <f t="shared" si="13"/>
        <v>22066.205357142859</v>
      </c>
      <c r="V74" s="13">
        <f t="shared" si="13"/>
        <v>5695.9484937892112</v>
      </c>
      <c r="W74" s="13">
        <f t="shared" si="13"/>
        <v>23519.758850299397</v>
      </c>
      <c r="X74" s="13">
        <f t="shared" si="13"/>
        <v>10129.27778601076</v>
      </c>
      <c r="Y74" s="13">
        <f t="shared" si="13"/>
        <v>4964.4536746987951</v>
      </c>
      <c r="Z74" s="30">
        <f t="shared" si="13"/>
        <v>17978.946224590487</v>
      </c>
      <c r="AA74" s="29">
        <f t="shared" si="14"/>
        <v>151885.38590626896</v>
      </c>
      <c r="AB74" s="16"/>
    </row>
    <row r="75" spans="1:31" x14ac:dyDescent="0.3">
      <c r="A75" s="10" t="s">
        <v>21</v>
      </c>
      <c r="B75" s="13">
        <f t="shared" si="10"/>
        <v>6004.8046000000004</v>
      </c>
      <c r="C75" s="13">
        <f t="shared" si="10"/>
        <v>15005.565300000002</v>
      </c>
      <c r="D75" s="13">
        <f t="shared" si="10"/>
        <v>50625.810249717826</v>
      </c>
      <c r="E75" s="13">
        <f t="shared" si="10"/>
        <v>23144.325892857145</v>
      </c>
      <c r="F75" s="13">
        <f t="shared" si="10"/>
        <v>5994.4591316591886</v>
      </c>
      <c r="G75" s="13">
        <f t="shared" si="10"/>
        <v>24259.684149700599</v>
      </c>
      <c r="H75" s="13">
        <f t="shared" si="10"/>
        <v>10371.720525749424</v>
      </c>
      <c r="I75" s="13">
        <f t="shared" si="10"/>
        <v>4964.4536746987951</v>
      </c>
      <c r="J75" s="30">
        <f t="shared" si="10"/>
        <v>18214.586019340833</v>
      </c>
      <c r="K75" s="29">
        <f t="shared" si="12"/>
        <v>158585.40954372383</v>
      </c>
      <c r="L75" s="16"/>
      <c r="Q75" s="10" t="s">
        <v>21</v>
      </c>
      <c r="R75" s="13">
        <f t="shared" si="13"/>
        <v>6004.8046000000004</v>
      </c>
      <c r="S75" s="13">
        <f t="shared" si="13"/>
        <v>15005.565300000002</v>
      </c>
      <c r="T75" s="13">
        <f t="shared" si="13"/>
        <v>50625.810249717826</v>
      </c>
      <c r="U75" s="13">
        <f t="shared" si="13"/>
        <v>23144.325892857145</v>
      </c>
      <c r="V75" s="13">
        <f t="shared" si="13"/>
        <v>5994.4591316591886</v>
      </c>
      <c r="W75" s="13">
        <f t="shared" si="13"/>
        <v>24259.684149700599</v>
      </c>
      <c r="X75" s="13">
        <f t="shared" si="13"/>
        <v>10371.720525749424</v>
      </c>
      <c r="Y75" s="13">
        <f t="shared" si="13"/>
        <v>4964.4536746987951</v>
      </c>
      <c r="Z75" s="30">
        <f t="shared" si="13"/>
        <v>18214.586019340833</v>
      </c>
      <c r="AA75" s="29">
        <f t="shared" si="14"/>
        <v>158585.40954372383</v>
      </c>
      <c r="AB75" s="16"/>
    </row>
    <row r="76" spans="1:31" x14ac:dyDescent="0.3">
      <c r="A76" s="10" t="s">
        <v>22</v>
      </c>
      <c r="B76" s="13">
        <f t="shared" si="10"/>
        <v>5921.7888682027651</v>
      </c>
      <c r="C76" s="13">
        <f t="shared" si="10"/>
        <v>14841.672232289988</v>
      </c>
      <c r="D76" s="13">
        <f t="shared" si="10"/>
        <v>50625.49201185102</v>
      </c>
      <c r="E76" s="13">
        <f t="shared" si="10"/>
        <v>23144.325892857145</v>
      </c>
      <c r="F76" s="13">
        <f t="shared" si="10"/>
        <v>5994.4591316591886</v>
      </c>
      <c r="G76" s="13">
        <f t="shared" si="10"/>
        <v>24259.684149700599</v>
      </c>
      <c r="H76" s="13">
        <f t="shared" si="10"/>
        <v>10371.720525749424</v>
      </c>
      <c r="I76" s="13">
        <f t="shared" si="10"/>
        <v>4964.4536746987951</v>
      </c>
      <c r="J76" s="30">
        <f t="shared" si="10"/>
        <v>18214.586019340833</v>
      </c>
      <c r="K76" s="29">
        <f t="shared" si="12"/>
        <v>158338.18250634978</v>
      </c>
      <c r="L76" s="16"/>
      <c r="Q76" s="10" t="s">
        <v>22</v>
      </c>
      <c r="R76" s="13">
        <f t="shared" si="13"/>
        <v>5921.7888682027651</v>
      </c>
      <c r="S76" s="13">
        <f t="shared" si="13"/>
        <v>14841.672232289988</v>
      </c>
      <c r="T76" s="13">
        <f t="shared" si="13"/>
        <v>50625.49201185102</v>
      </c>
      <c r="U76" s="13">
        <f t="shared" si="13"/>
        <v>23144.325892857145</v>
      </c>
      <c r="V76" s="13">
        <f t="shared" si="13"/>
        <v>5994.4591316591886</v>
      </c>
      <c r="W76" s="13">
        <f t="shared" si="13"/>
        <v>24259.684149700599</v>
      </c>
      <c r="X76" s="13">
        <f t="shared" si="13"/>
        <v>10371.720525749424</v>
      </c>
      <c r="Y76" s="13">
        <f t="shared" si="13"/>
        <v>4964.4536746987951</v>
      </c>
      <c r="Z76" s="30">
        <f t="shared" si="13"/>
        <v>18214.586019340833</v>
      </c>
      <c r="AA76" s="29">
        <f t="shared" si="14"/>
        <v>158338.18250634978</v>
      </c>
      <c r="AB76" s="16"/>
    </row>
    <row r="77" spans="1:31" x14ac:dyDescent="0.3">
      <c r="A77" s="10" t="s">
        <v>23</v>
      </c>
      <c r="B77" s="13">
        <f t="shared" si="10"/>
        <v>5464.6007800440793</v>
      </c>
      <c r="C77" s="13">
        <f t="shared" si="10"/>
        <v>13789.016757132385</v>
      </c>
      <c r="D77" s="13">
        <f t="shared" si="10"/>
        <v>45960.867439334084</v>
      </c>
      <c r="E77" s="13">
        <f t="shared" si="10"/>
        <v>21139.223214285714</v>
      </c>
      <c r="F77" s="13">
        <f t="shared" si="10"/>
        <v>5549.7392017712627</v>
      </c>
      <c r="G77" s="13">
        <f t="shared" si="10"/>
        <v>21615.684413173651</v>
      </c>
      <c r="H77" s="13">
        <f t="shared" si="10"/>
        <v>9155.4828811683328</v>
      </c>
      <c r="I77" s="13">
        <f t="shared" si="10"/>
        <v>4434.4793172690761</v>
      </c>
      <c r="J77" s="30">
        <f t="shared" si="10"/>
        <v>15489.306927175843</v>
      </c>
      <c r="K77" s="29">
        <f t="shared" si="12"/>
        <v>142598.40093135444</v>
      </c>
      <c r="L77" s="16"/>
      <c r="Q77" s="10" t="s">
        <v>23</v>
      </c>
      <c r="R77" s="13">
        <f t="shared" si="13"/>
        <v>5464.6007800440793</v>
      </c>
      <c r="S77" s="13">
        <f t="shared" si="13"/>
        <v>13789.016757132385</v>
      </c>
      <c r="T77" s="13">
        <f t="shared" si="13"/>
        <v>45960.867439334084</v>
      </c>
      <c r="U77" s="13">
        <f t="shared" si="13"/>
        <v>21139.223214285714</v>
      </c>
      <c r="V77" s="13">
        <f t="shared" si="13"/>
        <v>5549.7392017712627</v>
      </c>
      <c r="W77" s="13">
        <f t="shared" si="13"/>
        <v>21615.684413173651</v>
      </c>
      <c r="X77" s="13">
        <f t="shared" si="13"/>
        <v>9155.4828811683328</v>
      </c>
      <c r="Y77" s="13">
        <f t="shared" si="13"/>
        <v>4434.4793172690761</v>
      </c>
      <c r="Z77" s="30">
        <f t="shared" si="13"/>
        <v>15489.306927175843</v>
      </c>
      <c r="AA77" s="29">
        <f>SUM($R77:$Z77)</f>
        <v>142598.40093135444</v>
      </c>
      <c r="AB77" s="16"/>
    </row>
    <row r="78" spans="1:31" x14ac:dyDescent="0.3">
      <c r="K78" s="69"/>
      <c r="AA78" s="69"/>
    </row>
    <row r="79" spans="1:31" x14ac:dyDescent="0.3">
      <c r="A79" s="23" t="s">
        <v>50</v>
      </c>
      <c r="B79" s="68">
        <f>$B$17-MIN($K$38:$K$49)</f>
        <v>170916.10962190721</v>
      </c>
      <c r="C79" s="24"/>
      <c r="D79" s="24"/>
      <c r="E79" s="24"/>
      <c r="F79" s="24"/>
      <c r="G79" s="24"/>
      <c r="H79" s="24"/>
      <c r="I79" s="24"/>
      <c r="J79" s="24"/>
      <c r="L79" s="16"/>
      <c r="M79" s="16"/>
      <c r="O79" s="20"/>
      <c r="Q79" s="23" t="s">
        <v>50</v>
      </c>
      <c r="R79" s="68">
        <f>$B$17-MIN($AA$38:$AA$49)</f>
        <v>170916.10962190721</v>
      </c>
      <c r="S79" s="24"/>
      <c r="T79" s="24"/>
      <c r="U79" s="24"/>
      <c r="V79" s="24"/>
      <c r="W79" s="24"/>
      <c r="X79" s="24"/>
      <c r="Y79" s="24"/>
      <c r="Z79" s="24"/>
      <c r="AB79" s="16"/>
      <c r="AC79" s="16"/>
      <c r="AE79" s="20"/>
    </row>
    <row r="81" spans="1:31" x14ac:dyDescent="0.3">
      <c r="A81" s="1" t="s">
        <v>57</v>
      </c>
      <c r="B81" s="27" t="s">
        <v>38</v>
      </c>
      <c r="Q81" s="1" t="s">
        <v>57</v>
      </c>
      <c r="R81" s="27" t="s">
        <v>38</v>
      </c>
    </row>
    <row r="82" spans="1:31" x14ac:dyDescent="0.3">
      <c r="A82" s="10" t="s">
        <v>12</v>
      </c>
      <c r="B82" s="26">
        <f>$B$79-K66</f>
        <v>48415.147682116251</v>
      </c>
      <c r="L82" s="16"/>
      <c r="M82" s="16"/>
      <c r="O82" s="20"/>
      <c r="Q82" s="10" t="s">
        <v>12</v>
      </c>
      <c r="R82" s="26">
        <f t="shared" ref="R82:R92" si="15">$R$79-AA66</f>
        <v>48415.147682116251</v>
      </c>
      <c r="AB82" s="16"/>
      <c r="AC82" s="16"/>
      <c r="AE82" s="20"/>
    </row>
    <row r="83" spans="1:31" x14ac:dyDescent="0.3">
      <c r="A83" s="10" t="s">
        <v>13</v>
      </c>
      <c r="B83" s="13">
        <f t="shared" ref="B83:B93" si="16">$B$79-K67</f>
        <v>50221.268847173167</v>
      </c>
      <c r="L83" s="16"/>
      <c r="M83" s="16"/>
      <c r="O83" s="20"/>
      <c r="Q83" s="10" t="s">
        <v>13</v>
      </c>
      <c r="R83" s="26">
        <f t="shared" si="15"/>
        <v>50221.268847173167</v>
      </c>
      <c r="AB83" s="16"/>
      <c r="AC83" s="16"/>
      <c r="AE83" s="20"/>
    </row>
    <row r="84" spans="1:31" x14ac:dyDescent="0.3">
      <c r="A84" s="10" t="s">
        <v>14</v>
      </c>
      <c r="B84" s="13">
        <f t="shared" si="16"/>
        <v>37563.900875560328</v>
      </c>
      <c r="L84" s="16"/>
      <c r="M84" s="16"/>
      <c r="O84" s="20"/>
      <c r="Q84" s="10" t="s">
        <v>14</v>
      </c>
      <c r="R84" s="26">
        <f t="shared" si="15"/>
        <v>37563.900875560328</v>
      </c>
      <c r="AB84" s="16"/>
      <c r="AC84" s="16"/>
      <c r="AE84" s="20"/>
    </row>
    <row r="85" spans="1:31" x14ac:dyDescent="0.3">
      <c r="A85" s="10" t="s">
        <v>15</v>
      </c>
      <c r="B85" s="13">
        <f>$B$79-K69</f>
        <v>3895.9277673756878</v>
      </c>
      <c r="L85" s="16"/>
      <c r="M85" s="16"/>
      <c r="O85" s="20"/>
      <c r="Q85" s="10" t="s">
        <v>15</v>
      </c>
      <c r="R85" s="26">
        <f t="shared" si="15"/>
        <v>3895.9277673756878</v>
      </c>
      <c r="AB85" s="16"/>
      <c r="AC85" s="16"/>
      <c r="AE85" s="20"/>
    </row>
    <row r="86" spans="1:31" x14ac:dyDescent="0.3">
      <c r="A86" s="10" t="s">
        <v>16</v>
      </c>
      <c r="B86" s="13">
        <f t="shared" si="16"/>
        <v>3484.2273519072332</v>
      </c>
      <c r="L86" s="16"/>
      <c r="M86" s="16"/>
      <c r="O86" s="20"/>
      <c r="Q86" s="10" t="s">
        <v>16</v>
      </c>
      <c r="R86" s="26">
        <f t="shared" si="15"/>
        <v>3484.2273519072332</v>
      </c>
      <c r="AB86" s="16"/>
      <c r="AC86" s="16"/>
      <c r="AE86" s="20"/>
    </row>
    <row r="87" spans="1:31" x14ac:dyDescent="0.3">
      <c r="A87" s="10" t="s">
        <v>17</v>
      </c>
      <c r="B87" s="13">
        <f t="shared" si="16"/>
        <v>24342.746557023056</v>
      </c>
      <c r="L87" s="16"/>
      <c r="M87" s="16"/>
      <c r="O87" s="20"/>
      <c r="Q87" s="10" t="s">
        <v>17</v>
      </c>
      <c r="R87" s="26">
        <f t="shared" si="15"/>
        <v>24342.746557023056</v>
      </c>
      <c r="AB87" s="16"/>
      <c r="AC87" s="16"/>
      <c r="AE87" s="20"/>
    </row>
    <row r="88" spans="1:31" x14ac:dyDescent="0.3">
      <c r="A88" s="10" t="s">
        <v>18</v>
      </c>
      <c r="B88" s="13">
        <f t="shared" si="16"/>
        <v>45291.465279593511</v>
      </c>
      <c r="L88" s="16"/>
      <c r="M88" s="16"/>
      <c r="O88" s="20"/>
      <c r="Q88" s="10" t="s">
        <v>18</v>
      </c>
      <c r="R88" s="26">
        <f t="shared" si="15"/>
        <v>45291.465279593511</v>
      </c>
      <c r="AB88" s="16"/>
      <c r="AC88" s="16"/>
      <c r="AE88" s="20"/>
    </row>
    <row r="89" spans="1:31" x14ac:dyDescent="0.3">
      <c r="A89" s="10" t="s">
        <v>19</v>
      </c>
      <c r="B89" s="13">
        <f t="shared" si="16"/>
        <v>39268.864320942812</v>
      </c>
      <c r="L89" s="16"/>
      <c r="M89" s="16"/>
      <c r="O89" s="20"/>
      <c r="Q89" s="10" t="s">
        <v>19</v>
      </c>
      <c r="R89" s="26">
        <f t="shared" si="15"/>
        <v>39268.864320942812</v>
      </c>
      <c r="AB89" s="16"/>
      <c r="AC89" s="16"/>
      <c r="AE89" s="20"/>
    </row>
    <row r="90" spans="1:31" x14ac:dyDescent="0.3">
      <c r="A90" s="10" t="s">
        <v>20</v>
      </c>
      <c r="B90" s="13">
        <f t="shared" si="16"/>
        <v>19030.723715638247</v>
      </c>
      <c r="L90" s="16"/>
      <c r="M90" s="16"/>
      <c r="O90" s="20"/>
      <c r="Q90" s="10" t="s">
        <v>20</v>
      </c>
      <c r="R90" s="26">
        <f t="shared" si="15"/>
        <v>19030.723715638247</v>
      </c>
      <c r="AB90" s="16"/>
      <c r="AC90" s="16"/>
      <c r="AE90" s="20"/>
    </row>
    <row r="91" spans="1:31" x14ac:dyDescent="0.3">
      <c r="A91" s="10" t="s">
        <v>21</v>
      </c>
      <c r="B91" s="13">
        <f t="shared" si="16"/>
        <v>12330.700078183378</v>
      </c>
      <c r="L91" s="16"/>
      <c r="M91" s="16"/>
      <c r="O91" s="20"/>
      <c r="Q91" s="10" t="s">
        <v>21</v>
      </c>
      <c r="R91" s="26">
        <f>$R$79-AA75</f>
        <v>12330.700078183378</v>
      </c>
      <c r="AB91" s="16"/>
      <c r="AC91" s="16"/>
      <c r="AE91" s="20"/>
    </row>
    <row r="92" spans="1:31" x14ac:dyDescent="0.3">
      <c r="A92" s="10" t="s">
        <v>22</v>
      </c>
      <c r="B92" s="13">
        <f t="shared" si="16"/>
        <v>12577.927115557424</v>
      </c>
      <c r="L92" s="16"/>
      <c r="M92" s="16"/>
      <c r="O92" s="20"/>
      <c r="Q92" s="10" t="s">
        <v>22</v>
      </c>
      <c r="R92" s="26">
        <f t="shared" si="15"/>
        <v>12577.927115557424</v>
      </c>
      <c r="AB92" s="16"/>
      <c r="AC92" s="16"/>
      <c r="AE92" s="20"/>
    </row>
    <row r="93" spans="1:31" x14ac:dyDescent="0.3">
      <c r="A93" s="10" t="s">
        <v>23</v>
      </c>
      <c r="B93" s="13">
        <f t="shared" si="16"/>
        <v>28317.708690552769</v>
      </c>
      <c r="L93" s="16"/>
      <c r="M93" s="16"/>
      <c r="O93" s="20"/>
      <c r="Q93" s="10" t="s">
        <v>23</v>
      </c>
      <c r="R93" s="26">
        <f>$R$79-AA77</f>
        <v>28317.708690552769</v>
      </c>
      <c r="AB93" s="16"/>
      <c r="AC93" s="16"/>
      <c r="AE93" s="20"/>
    </row>
    <row r="94" spans="1:31" x14ac:dyDescent="0.3">
      <c r="A94" s="15" t="s">
        <v>39</v>
      </c>
      <c r="B94" s="18">
        <f>SUM($B$82:$B$93)/$B$79</f>
        <v>1.9000000000000006</v>
      </c>
      <c r="Q94" s="15" t="s">
        <v>39</v>
      </c>
      <c r="R94" s="18">
        <f>SUM($R$82:$R$93)/$R$79</f>
        <v>1.9000000000000006</v>
      </c>
    </row>
    <row r="96" spans="1:31" x14ac:dyDescent="0.3">
      <c r="A96" s="1" t="s">
        <v>58</v>
      </c>
      <c r="B96" s="51">
        <f>(SUM($B$82:$B$93)-$D$97*$B$79)/(12-$D$97)</f>
        <v>1.1526269487815329E-11</v>
      </c>
      <c r="D96" s="1" t="s">
        <v>41</v>
      </c>
      <c r="Q96" s="1" t="s">
        <v>58</v>
      </c>
      <c r="R96" s="51">
        <f>(SUM($R$82:$R$93)-$T$97*$R$79)/(12-$T$97)</f>
        <v>1.1526269487815329E-11</v>
      </c>
      <c r="T96" s="1" t="s">
        <v>41</v>
      </c>
    </row>
    <row r="97" spans="1:22" x14ac:dyDescent="0.3">
      <c r="A97" s="1" t="s">
        <v>40</v>
      </c>
      <c r="D97" s="36">
        <f>'計算用(太陽光-差替先差替可能容量)'!D97</f>
        <v>1.9</v>
      </c>
      <c r="Q97" s="1" t="s">
        <v>40</v>
      </c>
      <c r="T97" s="17">
        <f>D97</f>
        <v>1.9</v>
      </c>
    </row>
    <row r="98" spans="1:22" ht="15.6" thickBot="1" x14ac:dyDescent="0.35"/>
    <row r="99" spans="1:22" ht="15.6" thickBot="1" x14ac:dyDescent="0.35">
      <c r="A99" s="1" t="s">
        <v>59</v>
      </c>
      <c r="B99" s="67">
        <f>(MIN($K$38:$K$49)+$B$96)*1000</f>
        <v>1.1526269487815328E-8</v>
      </c>
      <c r="Q99" s="1" t="s">
        <v>59</v>
      </c>
      <c r="R99" s="67">
        <f>(MIN($AA$38:$AA$49)+$R$96)*1000</f>
        <v>1.1526269487815328E-8</v>
      </c>
      <c r="T99" s="70"/>
      <c r="V99" s="16"/>
    </row>
    <row r="100" spans="1:22" ht="15.6" thickBot="1" x14ac:dyDescent="0.35"/>
    <row r="101" spans="1:22" ht="15.6" thickBot="1" x14ac:dyDescent="0.35">
      <c r="A101" s="1" t="s">
        <v>60</v>
      </c>
      <c r="B101" s="31" t="e">
        <f>B99/'入力欄(差替情報)'!D27</f>
        <v>#DIV/0!</v>
      </c>
      <c r="Q101" s="1" t="s">
        <v>60</v>
      </c>
      <c r="R101" s="31" t="e">
        <f>R99/#REF!</f>
        <v>#REF!</v>
      </c>
      <c r="S101" s="1" t="s">
        <v>94</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E6369-CCAF-459B-8C53-47D8C9F1DDB2}">
  <dimension ref="A1:O97"/>
  <sheetViews>
    <sheetView topLeftCell="A35" zoomScale="85" zoomScaleNormal="85" workbookViewId="0">
      <selection activeCell="B52" sqref="B52:J63"/>
    </sheetView>
  </sheetViews>
  <sheetFormatPr defaultColWidth="9" defaultRowHeight="15" x14ac:dyDescent="0.3"/>
  <cols>
    <col min="1" max="1" width="24.109375" style="1" bestFit="1" customWidth="1"/>
    <col min="2" max="2" width="12.109375" style="1" bestFit="1" customWidth="1"/>
    <col min="3" max="3" width="11.21875" style="1" bestFit="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10" t="s">
        <v>36</v>
      </c>
      <c r="L1" s="8"/>
      <c r="M1" s="9" t="s">
        <v>218</v>
      </c>
    </row>
    <row r="2" spans="1:13" x14ac:dyDescent="0.3">
      <c r="B2" s="11" t="s">
        <v>27</v>
      </c>
      <c r="C2" s="11" t="s">
        <v>28</v>
      </c>
      <c r="D2" s="11" t="s">
        <v>29</v>
      </c>
      <c r="E2" s="11" t="s">
        <v>30</v>
      </c>
      <c r="F2" s="11" t="s">
        <v>31</v>
      </c>
      <c r="G2" s="11" t="s">
        <v>32</v>
      </c>
      <c r="H2" s="11" t="s">
        <v>33</v>
      </c>
      <c r="I2" s="11" t="s">
        <v>34</v>
      </c>
      <c r="J2" s="11" t="s">
        <v>35</v>
      </c>
    </row>
    <row r="3" spans="1:13" x14ac:dyDescent="0.3">
      <c r="A3" s="1" t="s">
        <v>37</v>
      </c>
    </row>
    <row r="4" spans="1:13" x14ac:dyDescent="0.3">
      <c r="A4" s="10" t="s">
        <v>12</v>
      </c>
      <c r="B4" s="108">
        <v>3984.801442596674</v>
      </c>
      <c r="C4" s="108">
        <v>10414.000659727313</v>
      </c>
      <c r="D4" s="108">
        <v>38345.222629796845</v>
      </c>
      <c r="E4" s="108">
        <v>18498.051948051947</v>
      </c>
      <c r="F4" s="108">
        <v>3813.3006720457151</v>
      </c>
      <c r="G4" s="108">
        <v>17842.589820359281</v>
      </c>
      <c r="H4" s="108">
        <v>7435.8566487317448</v>
      </c>
      <c r="I4" s="108">
        <v>3411.3654618473897</v>
      </c>
      <c r="J4" s="108">
        <v>10286.140122360372</v>
      </c>
    </row>
    <row r="5" spans="1:13" x14ac:dyDescent="0.3">
      <c r="A5" s="10" t="s">
        <v>13</v>
      </c>
      <c r="B5" s="108">
        <v>3605.4866760168302</v>
      </c>
      <c r="C5" s="108">
        <v>9703.8427649904697</v>
      </c>
      <c r="D5" s="108">
        <v>37113.208803611735</v>
      </c>
      <c r="E5" s="108">
        <v>18686.2012987013</v>
      </c>
      <c r="F5" s="108">
        <v>3625.5944807742608</v>
      </c>
      <c r="G5" s="108">
        <v>18365.052395209579</v>
      </c>
      <c r="H5" s="108">
        <v>7487.8766333589547</v>
      </c>
      <c r="I5" s="108">
        <v>3431.0843373493976</v>
      </c>
      <c r="J5" s="108">
        <v>10445.297019932899</v>
      </c>
    </row>
    <row r="6" spans="1:13" x14ac:dyDescent="0.3">
      <c r="A6" s="10" t="s">
        <v>14</v>
      </c>
      <c r="B6" s="108">
        <v>3624.4524143458225</v>
      </c>
      <c r="C6" s="108">
        <v>10462.465474270635</v>
      </c>
      <c r="D6" s="108">
        <v>41014.934537246052</v>
      </c>
      <c r="E6" s="108">
        <v>20141.883116883117</v>
      </c>
      <c r="F6" s="108">
        <v>3981.2483168675426</v>
      </c>
      <c r="G6" s="108">
        <v>21046.369760479043</v>
      </c>
      <c r="H6" s="108">
        <v>8218.1571867794009</v>
      </c>
      <c r="I6" s="108">
        <v>3914.1967871485945</v>
      </c>
      <c r="J6" s="108">
        <v>11879.711071640024</v>
      </c>
    </row>
    <row r="7" spans="1:13" x14ac:dyDescent="0.3">
      <c r="A7" s="10" t="s">
        <v>15</v>
      </c>
      <c r="B7" s="108">
        <v>4091.9787081339714</v>
      </c>
      <c r="C7" s="108">
        <v>12445.85006589658</v>
      </c>
      <c r="D7" s="108">
        <v>52951.494074492097</v>
      </c>
      <c r="E7" s="108">
        <v>24400</v>
      </c>
      <c r="F7" s="108">
        <v>4909.8999999999996</v>
      </c>
      <c r="G7" s="108">
        <v>26340</v>
      </c>
      <c r="H7" s="108">
        <v>10412</v>
      </c>
      <c r="I7" s="108">
        <v>4910</v>
      </c>
      <c r="J7" s="108">
        <v>15216</v>
      </c>
    </row>
    <row r="8" spans="1:13" x14ac:dyDescent="0.3">
      <c r="A8" s="10" t="s">
        <v>16</v>
      </c>
      <c r="B8" s="108">
        <v>4181</v>
      </c>
      <c r="C8" s="108">
        <v>12721</v>
      </c>
      <c r="D8" s="108">
        <v>52950</v>
      </c>
      <c r="E8" s="108">
        <v>24400</v>
      </c>
      <c r="F8" s="108">
        <v>4909.8999999999996</v>
      </c>
      <c r="G8" s="108">
        <v>26340</v>
      </c>
      <c r="H8" s="108">
        <v>10412</v>
      </c>
      <c r="I8" s="108">
        <v>4910</v>
      </c>
      <c r="J8" s="108">
        <v>15216</v>
      </c>
    </row>
    <row r="9" spans="1:13" x14ac:dyDescent="0.3">
      <c r="A9" s="10" t="s">
        <v>17</v>
      </c>
      <c r="B9" s="108">
        <v>3931.9404306220094</v>
      </c>
      <c r="C9" s="108">
        <v>11385.68454918986</v>
      </c>
      <c r="D9" s="108">
        <v>45310.896726862302</v>
      </c>
      <c r="E9" s="108">
        <v>22360.064935064936</v>
      </c>
      <c r="F9" s="108">
        <v>4366.5399726352643</v>
      </c>
      <c r="G9" s="108">
        <v>22732.050898203594</v>
      </c>
      <c r="H9" s="108">
        <v>9105.4980784012296</v>
      </c>
      <c r="I9" s="108">
        <v>4288.8554216867469</v>
      </c>
      <c r="J9" s="108">
        <v>13117.931715018749</v>
      </c>
    </row>
    <row r="10" spans="1:13" x14ac:dyDescent="0.3">
      <c r="A10" s="10" t="s">
        <v>18</v>
      </c>
      <c r="B10" s="108">
        <v>4354.1342416349426</v>
      </c>
      <c r="C10" s="108">
        <v>10427.847749596833</v>
      </c>
      <c r="D10" s="108">
        <v>37638.027370203163</v>
      </c>
      <c r="E10" s="108">
        <v>19478.409090909092</v>
      </c>
      <c r="F10" s="108">
        <v>3689.809756735548</v>
      </c>
      <c r="G10" s="108">
        <v>18808.652694610777</v>
      </c>
      <c r="H10" s="108">
        <v>7796.9953881629517</v>
      </c>
      <c r="I10" s="108">
        <v>3539.5381526104416</v>
      </c>
      <c r="J10" s="108">
        <v>11179.020327610026</v>
      </c>
    </row>
    <row r="11" spans="1:13" x14ac:dyDescent="0.3">
      <c r="A11" s="10" t="s">
        <v>19</v>
      </c>
      <c r="B11" s="108">
        <v>4532.8114606291329</v>
      </c>
      <c r="C11" s="108">
        <v>11630.56641254948</v>
      </c>
      <c r="D11" s="108">
        <v>40007.430304740403</v>
      </c>
      <c r="E11" s="108">
        <v>19260.551948051947</v>
      </c>
      <c r="F11" s="108">
        <v>4070.1617758908628</v>
      </c>
      <c r="G11" s="108">
        <v>19557.844311377245</v>
      </c>
      <c r="H11" s="108">
        <v>8345.2059953881635</v>
      </c>
      <c r="I11" s="108">
        <v>3647.9919678714859</v>
      </c>
      <c r="J11" s="108">
        <v>11405.243339253997</v>
      </c>
    </row>
    <row r="12" spans="1:13" x14ac:dyDescent="0.3">
      <c r="A12" s="10" t="s">
        <v>20</v>
      </c>
      <c r="B12" s="108">
        <v>4882.180324584252</v>
      </c>
      <c r="C12" s="108">
        <v>12970.766896349509</v>
      </c>
      <c r="D12" s="108">
        <v>44339.449492099324</v>
      </c>
      <c r="E12" s="108">
        <v>21686.688311688311</v>
      </c>
      <c r="F12" s="108">
        <v>4618.4614398680051</v>
      </c>
      <c r="G12" s="108">
        <v>23500.958083832335</v>
      </c>
      <c r="H12" s="108">
        <v>10072.869715603381</v>
      </c>
      <c r="I12" s="108">
        <v>4525.4819277108436</v>
      </c>
      <c r="J12" s="108">
        <v>14587.380303927373</v>
      </c>
    </row>
    <row r="13" spans="1:13" x14ac:dyDescent="0.3">
      <c r="A13" s="10" t="s">
        <v>21</v>
      </c>
      <c r="B13" s="108">
        <v>4982</v>
      </c>
      <c r="C13" s="108">
        <v>13493</v>
      </c>
      <c r="D13" s="108">
        <v>47535.972065462753</v>
      </c>
      <c r="E13" s="108">
        <v>22746.266233766233</v>
      </c>
      <c r="F13" s="108">
        <v>4860.5036338759328</v>
      </c>
      <c r="G13" s="108">
        <v>24240.291916167665</v>
      </c>
      <c r="H13" s="108">
        <v>10313.962336664104</v>
      </c>
      <c r="I13" s="108">
        <v>4525.4819277108436</v>
      </c>
      <c r="J13" s="108">
        <v>14778.568778369845</v>
      </c>
    </row>
    <row r="14" spans="1:13" x14ac:dyDescent="0.3">
      <c r="A14" s="10" t="s">
        <v>22</v>
      </c>
      <c r="B14" s="108">
        <v>4913.1244239631333</v>
      </c>
      <c r="C14" s="108">
        <v>13345.627400674388</v>
      </c>
      <c r="D14" s="108">
        <v>47535.673250564338</v>
      </c>
      <c r="E14" s="108">
        <v>22746.266233766233</v>
      </c>
      <c r="F14" s="108">
        <v>4860.5036338759328</v>
      </c>
      <c r="G14" s="108">
        <v>24240.291916167665</v>
      </c>
      <c r="H14" s="108">
        <v>10313.962336664104</v>
      </c>
      <c r="I14" s="108">
        <v>4525.4819277108436</v>
      </c>
      <c r="J14" s="108">
        <v>14778.568778369845</v>
      </c>
    </row>
    <row r="15" spans="1:13" x14ac:dyDescent="0.3">
      <c r="A15" s="10" t="s">
        <v>23</v>
      </c>
      <c r="B15" s="108">
        <v>4533.80965738329</v>
      </c>
      <c r="C15" s="108">
        <v>12399.079900307872</v>
      </c>
      <c r="D15" s="108">
        <v>43155.744074492097</v>
      </c>
      <c r="E15" s="108">
        <v>20775.64935064935</v>
      </c>
      <c r="F15" s="108">
        <v>4499.9101611702445</v>
      </c>
      <c r="G15" s="108">
        <v>21598.405688622755</v>
      </c>
      <c r="H15" s="108">
        <v>9104.4976940814759</v>
      </c>
      <c r="I15" s="108">
        <v>4042.3694779116468</v>
      </c>
      <c r="J15" s="108">
        <v>12567.388987566608</v>
      </c>
    </row>
    <row r="16" spans="1:13" x14ac:dyDescent="0.3">
      <c r="B16" s="2"/>
      <c r="C16" s="2"/>
      <c r="D16" s="2"/>
      <c r="E16" s="2"/>
      <c r="F16" s="2"/>
      <c r="G16" s="2"/>
      <c r="H16" s="2"/>
      <c r="I16" s="2"/>
      <c r="J16" s="2"/>
      <c r="K16" s="2"/>
    </row>
    <row r="17" spans="1:12" x14ac:dyDescent="0.3">
      <c r="A17" s="1" t="s">
        <v>219</v>
      </c>
      <c r="B17" s="109">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220</v>
      </c>
      <c r="B19" s="110">
        <v>0.18710000000000002</v>
      </c>
      <c r="C19" s="110">
        <v>0.1522</v>
      </c>
      <c r="D19" s="110">
        <v>3.85E-2</v>
      </c>
      <c r="E19" s="110">
        <v>-6.6E-3</v>
      </c>
      <c r="F19" s="110">
        <v>0.25079999999999997</v>
      </c>
      <c r="G19" s="110">
        <v>-1.8100000000000002E-2</v>
      </c>
      <c r="H19" s="110">
        <v>3.39E-2</v>
      </c>
      <c r="I19" s="110">
        <v>0.1323</v>
      </c>
      <c r="J19" s="110">
        <v>0.221</v>
      </c>
    </row>
    <row r="20" spans="1:12" x14ac:dyDescent="0.3">
      <c r="L20" s="12"/>
    </row>
    <row r="21" spans="1:12" x14ac:dyDescent="0.3">
      <c r="A21" s="1" t="s">
        <v>221</v>
      </c>
      <c r="B21" s="110">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12" x14ac:dyDescent="0.3">
      <c r="L22" s="12"/>
    </row>
    <row r="23" spans="1:12" x14ac:dyDescent="0.3">
      <c r="A23" s="1" t="s">
        <v>222</v>
      </c>
    </row>
    <row r="24" spans="1:12" x14ac:dyDescent="0.3">
      <c r="A24" s="10" t="s">
        <v>12</v>
      </c>
      <c r="B24" s="108">
        <v>733.49359875990217</v>
      </c>
      <c r="C24" s="108">
        <v>2691.8873704648422</v>
      </c>
      <c r="D24" s="108">
        <v>1761.2591634654027</v>
      </c>
      <c r="E24" s="108">
        <v>1682.918037379221</v>
      </c>
      <c r="F24" s="108">
        <v>1134.5917503319988</v>
      </c>
      <c r="G24" s="108">
        <v>1823.1164326930427</v>
      </c>
      <c r="H24" s="108">
        <v>890.26862856751904</v>
      </c>
      <c r="I24" s="108">
        <v>403.47952507275204</v>
      </c>
      <c r="J24" s="108">
        <v>745.11549326536715</v>
      </c>
    </row>
    <row r="25" spans="1:12" x14ac:dyDescent="0.3">
      <c r="A25" s="10" t="s">
        <v>13</v>
      </c>
      <c r="B25" s="108">
        <v>927.38389642740754</v>
      </c>
      <c r="C25" s="108">
        <v>3365.9356367419359</v>
      </c>
      <c r="D25" s="108">
        <v>3683.3680131429956</v>
      </c>
      <c r="E25" s="108">
        <v>2853.8539263381504</v>
      </c>
      <c r="F25" s="108">
        <v>1332.3441198874132</v>
      </c>
      <c r="G25" s="108">
        <v>2717.8430394556849</v>
      </c>
      <c r="H25" s="108">
        <v>1662.2681825917293</v>
      </c>
      <c r="I25" s="108">
        <v>860.78865119237071</v>
      </c>
      <c r="J25" s="108">
        <v>1266.5345342223038</v>
      </c>
    </row>
    <row r="26" spans="1:12" x14ac:dyDescent="0.3">
      <c r="A26" s="10" t="s">
        <v>14</v>
      </c>
      <c r="B26" s="108">
        <v>848.55378190148724</v>
      </c>
      <c r="C26" s="108">
        <v>2999.8239112739629</v>
      </c>
      <c r="D26" s="108">
        <v>3943.2426674628596</v>
      </c>
      <c r="E26" s="108">
        <v>2995.2634030980853</v>
      </c>
      <c r="F26" s="108">
        <v>1163.5816079126394</v>
      </c>
      <c r="G26" s="108">
        <v>2810.2692921849475</v>
      </c>
      <c r="H26" s="108">
        <v>1525.6353008396884</v>
      </c>
      <c r="I26" s="108">
        <v>821.25561299164724</v>
      </c>
      <c r="J26" s="108">
        <v>1719.6844223346952</v>
      </c>
    </row>
    <row r="27" spans="1:12" x14ac:dyDescent="0.3">
      <c r="A27" s="10" t="s">
        <v>15</v>
      </c>
      <c r="B27" s="108">
        <v>764.33149530539686</v>
      </c>
      <c r="C27" s="108">
        <v>2934.8150566617451</v>
      </c>
      <c r="D27" s="108">
        <v>5170.2746440525343</v>
      </c>
      <c r="E27" s="108">
        <v>3514.7356803211774</v>
      </c>
      <c r="F27" s="108">
        <v>1241.8425053441952</v>
      </c>
      <c r="G27" s="108">
        <v>3201.7030541057734</v>
      </c>
      <c r="H27" s="108">
        <v>2216.9171339968402</v>
      </c>
      <c r="I27" s="108">
        <v>1098.0363970985181</v>
      </c>
      <c r="J27" s="108">
        <v>2193.2440331137832</v>
      </c>
    </row>
    <row r="28" spans="1:12" x14ac:dyDescent="0.3">
      <c r="A28" s="10" t="s">
        <v>16</v>
      </c>
      <c r="B28" s="108">
        <v>745.67622874682991</v>
      </c>
      <c r="C28" s="108">
        <v>3146.533860549127</v>
      </c>
      <c r="D28" s="108">
        <v>5419.9742621498126</v>
      </c>
      <c r="E28" s="108">
        <v>3941.8925618964022</v>
      </c>
      <c r="F28" s="108">
        <v>1136.2873750668168</v>
      </c>
      <c r="G28" s="108">
        <v>3103.8853514951475</v>
      </c>
      <c r="H28" s="108">
        <v>2288.8346499496201</v>
      </c>
      <c r="I28" s="108">
        <v>1188.3113529672999</v>
      </c>
      <c r="J28" s="108">
        <v>2123.8443571789626</v>
      </c>
    </row>
    <row r="29" spans="1:12" x14ac:dyDescent="0.3">
      <c r="A29" s="10" t="s">
        <v>17</v>
      </c>
      <c r="B29" s="108">
        <v>631.705285570662</v>
      </c>
      <c r="C29" s="108">
        <v>2517.7305634635268</v>
      </c>
      <c r="D29" s="108">
        <v>3824.0605997543817</v>
      </c>
      <c r="E29" s="108">
        <v>2731.0263331807646</v>
      </c>
      <c r="F29" s="108">
        <v>858.77780297433037</v>
      </c>
      <c r="G29" s="108">
        <v>2323.5871563025166</v>
      </c>
      <c r="H29" s="108">
        <v>1441.9795861620928</v>
      </c>
      <c r="I29" s="108">
        <v>816.91404336057303</v>
      </c>
      <c r="J29" s="108">
        <v>1619.2386292311708</v>
      </c>
    </row>
    <row r="30" spans="1:12" x14ac:dyDescent="0.3">
      <c r="A30" s="10" t="s">
        <v>18</v>
      </c>
      <c r="B30" s="108">
        <v>594.89713156842981</v>
      </c>
      <c r="C30" s="108">
        <v>2168.5588987422366</v>
      </c>
      <c r="D30" s="108">
        <v>2415.8310827332257</v>
      </c>
      <c r="E30" s="108">
        <v>1926.8877272811942</v>
      </c>
      <c r="F30" s="108">
        <v>728.96583346051966</v>
      </c>
      <c r="G30" s="108">
        <v>1611.2021618265221</v>
      </c>
      <c r="H30" s="108">
        <v>1096.2640881269335</v>
      </c>
      <c r="I30" s="108">
        <v>609.18821151790553</v>
      </c>
      <c r="J30" s="108">
        <v>1212.9748647430511</v>
      </c>
    </row>
    <row r="31" spans="1:12" x14ac:dyDescent="0.3">
      <c r="A31" s="10" t="s">
        <v>19</v>
      </c>
      <c r="B31" s="108">
        <v>664.53021794856647</v>
      </c>
      <c r="C31" s="108">
        <v>1962.18128673961</v>
      </c>
      <c r="D31" s="108">
        <v>1159.6762453251897</v>
      </c>
      <c r="E31" s="108">
        <v>943.44055536686665</v>
      </c>
      <c r="F31" s="108">
        <v>649.03301167358541</v>
      </c>
      <c r="G31" s="108">
        <v>952.67862716643833</v>
      </c>
      <c r="H31" s="108">
        <v>423.43571933281197</v>
      </c>
      <c r="I31" s="108">
        <v>238.66524143121009</v>
      </c>
      <c r="J31" s="108">
        <v>626.0090950157014</v>
      </c>
    </row>
    <row r="32" spans="1:12" x14ac:dyDescent="0.3">
      <c r="A32" s="10" t="s">
        <v>20</v>
      </c>
      <c r="B32" s="108">
        <v>662.38496854288826</v>
      </c>
      <c r="C32" s="108">
        <v>2444.1494449300362</v>
      </c>
      <c r="D32" s="108">
        <v>1234.0096528264617</v>
      </c>
      <c r="E32" s="108">
        <v>1305.9405241421134</v>
      </c>
      <c r="F32" s="108">
        <v>745.42459995154127</v>
      </c>
      <c r="G32" s="108">
        <v>1295.2825307309317</v>
      </c>
      <c r="H32" s="108">
        <v>697.24439629706978</v>
      </c>
      <c r="I32" s="108">
        <v>372.37697288423175</v>
      </c>
      <c r="J32" s="108">
        <v>808.25690969473317</v>
      </c>
    </row>
    <row r="33" spans="1:12" x14ac:dyDescent="0.3">
      <c r="A33" s="10" t="s">
        <v>21</v>
      </c>
      <c r="B33" s="108">
        <v>582.39551402516975</v>
      </c>
      <c r="C33" s="108">
        <v>2548.1649847065637</v>
      </c>
      <c r="D33" s="108">
        <v>1386.9200354111115</v>
      </c>
      <c r="E33" s="108">
        <v>1387.0568360962648</v>
      </c>
      <c r="F33" s="108">
        <v>609.71276367151097</v>
      </c>
      <c r="G33" s="108">
        <v>1361.2261109423166</v>
      </c>
      <c r="H33" s="108">
        <v>938.1205364696084</v>
      </c>
      <c r="I33" s="108">
        <v>441.41294662305711</v>
      </c>
      <c r="J33" s="108">
        <v>975.29027205435568</v>
      </c>
    </row>
    <row r="34" spans="1:12" x14ac:dyDescent="0.3">
      <c r="A34" s="10" t="s">
        <v>22</v>
      </c>
      <c r="B34" s="108">
        <v>621.71688080292893</v>
      </c>
      <c r="C34" s="108">
        <v>2466.6846089097057</v>
      </c>
      <c r="D34" s="108">
        <v>1104.6931413512309</v>
      </c>
      <c r="E34" s="108">
        <v>1067.3333822734553</v>
      </c>
      <c r="F34" s="108">
        <v>588.91843206292037</v>
      </c>
      <c r="G34" s="108">
        <v>1300.9389647787432</v>
      </c>
      <c r="H34" s="108">
        <v>846.87414722654125</v>
      </c>
      <c r="I34" s="108">
        <v>372.34484160421817</v>
      </c>
      <c r="J34" s="108">
        <v>885.35560099030045</v>
      </c>
    </row>
    <row r="35" spans="1:12" x14ac:dyDescent="0.3">
      <c r="A35" s="10" t="s">
        <v>23</v>
      </c>
      <c r="B35" s="108">
        <v>547.43499258304746</v>
      </c>
      <c r="C35" s="108">
        <v>2442.4614521339272</v>
      </c>
      <c r="D35" s="108">
        <v>1295.1251686520745</v>
      </c>
      <c r="E35" s="108">
        <v>1267.2368735585515</v>
      </c>
      <c r="F35" s="108">
        <v>819.1981702058132</v>
      </c>
      <c r="G35" s="108">
        <v>1432.6189017601846</v>
      </c>
      <c r="H35" s="108">
        <v>873.0697748710827</v>
      </c>
      <c r="I35" s="108">
        <v>423.53955203480166</v>
      </c>
      <c r="J35" s="108">
        <v>900.13511420049599</v>
      </c>
    </row>
    <row r="36" spans="1:12" x14ac:dyDescent="0.3">
      <c r="B36" s="10"/>
      <c r="C36" s="10"/>
      <c r="D36" s="10"/>
      <c r="E36" s="10"/>
      <c r="F36" s="10"/>
      <c r="G36" s="10"/>
      <c r="H36" s="10"/>
      <c r="I36" s="10"/>
      <c r="J36" s="10"/>
    </row>
    <row r="37" spans="1:12" x14ac:dyDescent="0.3">
      <c r="A37" s="1" t="s">
        <v>223</v>
      </c>
    </row>
    <row r="38" spans="1:12" x14ac:dyDescent="0.3">
      <c r="A38" s="10" t="s">
        <v>12</v>
      </c>
      <c r="B38" s="13">
        <f>B4*(1+B$19+B$21)-B24</f>
        <v>4036.7122081725765</v>
      </c>
      <c r="C38" s="13">
        <f t="shared" ref="B38:J49" si="1">C4*(1+C$19+C$21)-C24</f>
        <v>9411.2641962702437</v>
      </c>
      <c r="D38" s="13">
        <f t="shared" si="1"/>
        <v>38443.706763876588</v>
      </c>
      <c r="E38" s="13">
        <f t="shared" si="1"/>
        <v>16878.0272872961</v>
      </c>
      <c r="F38" s="13">
        <f t="shared" si="1"/>
        <v>3673.2177369832389</v>
      </c>
      <c r="G38" s="13">
        <f t="shared" si="1"/>
        <v>15874.948410121329</v>
      </c>
      <c r="H38" s="13">
        <f t="shared" si="1"/>
        <v>6872.0221270435495</v>
      </c>
      <c r="I38" s="13">
        <f t="shared" si="1"/>
        <v>3493.3232419955216</v>
      </c>
      <c r="J38" s="13">
        <f t="shared" si="1"/>
        <v>11917.122997360253</v>
      </c>
      <c r="L38" s="16"/>
    </row>
    <row r="39" spans="1:12" x14ac:dyDescent="0.3">
      <c r="A39" s="10" t="s">
        <v>13</v>
      </c>
      <c r="B39" s="13">
        <f>B5*(1+B$19+B$21)-B25</f>
        <v>3388.7442034323403</v>
      </c>
      <c r="C39" s="13">
        <f t="shared" si="1"/>
        <v>7911.8704247299893</v>
      </c>
      <c r="D39" s="13">
        <f t="shared" si="1"/>
        <v>35229.831417443907</v>
      </c>
      <c r="E39" s="13">
        <f>E5*(1+E$19+E$21)-E25</f>
        <v>15895.880456778734</v>
      </c>
      <c r="F39" s="13">
        <f t="shared" si="1"/>
        <v>3238.8054014727741</v>
      </c>
      <c r="G39" s="13">
        <f t="shared" si="1"/>
        <v>15498.452431352696</v>
      </c>
      <c r="H39" s="13">
        <f t="shared" si="1"/>
        <v>6154.3262349716842</v>
      </c>
      <c r="I39" s="13">
        <f t="shared" si="1"/>
        <v>3058.5389873618465</v>
      </c>
      <c r="J39" s="13">
        <f t="shared" si="1"/>
        <v>11591.626097315095</v>
      </c>
      <c r="L39" s="16"/>
    </row>
    <row r="40" spans="1:12" x14ac:dyDescent="0.3">
      <c r="A40" s="10" t="s">
        <v>14</v>
      </c>
      <c r="B40" s="13">
        <f t="shared" si="1"/>
        <v>3490.2782033118974</v>
      </c>
      <c r="C40" s="13">
        <f t="shared" si="1"/>
        <v>9159.6534629233702</v>
      </c>
      <c r="D40" s="13">
        <f t="shared" si="1"/>
        <v>39060.916194839629</v>
      </c>
      <c r="E40" s="13">
        <f t="shared" si="1"/>
        <v>17215.102116382433</v>
      </c>
      <c r="F40" s="13">
        <f t="shared" si="1"/>
        <v>3855.9762699939579</v>
      </c>
      <c r="G40" s="13">
        <f t="shared" si="1"/>
        <v>18065.624873234214</v>
      </c>
      <c r="H40" s="13">
        <f t="shared" si="1"/>
        <v>7053.2989864393285</v>
      </c>
      <c r="I40" s="13">
        <f t="shared" si="1"/>
        <v>3649.9313769681921</v>
      </c>
      <c r="J40" s="13">
        <f t="shared" si="1"/>
        <v>12904.239906854174</v>
      </c>
      <c r="L40" s="16"/>
    </row>
    <row r="41" spans="1:12" x14ac:dyDescent="0.3">
      <c r="A41" s="10" t="s">
        <v>15</v>
      </c>
      <c r="B41" s="13">
        <f t="shared" si="1"/>
        <v>4134.1762162017803</v>
      </c>
      <c r="C41" s="13">
        <f t="shared" si="1"/>
        <v>11529.751889923264</v>
      </c>
      <c r="D41" s="13">
        <f t="shared" si="1"/>
        <v>50349.366893052429</v>
      </c>
      <c r="E41" s="13">
        <f t="shared" si="1"/>
        <v>20968.224319678819</v>
      </c>
      <c r="F41" s="13">
        <f t="shared" si="1"/>
        <v>4948.5594146558042</v>
      </c>
      <c r="G41" s="13">
        <f t="shared" si="1"/>
        <v>22924.942945894229</v>
      </c>
      <c r="H41" s="13">
        <f t="shared" si="1"/>
        <v>8652.1696660031612</v>
      </c>
      <c r="I41" s="13">
        <f t="shared" si="1"/>
        <v>4510.6566029014821</v>
      </c>
      <c r="J41" s="13">
        <f t="shared" si="1"/>
        <v>16537.651966886217</v>
      </c>
      <c r="L41" s="16"/>
    </row>
    <row r="42" spans="1:12" x14ac:dyDescent="0.3">
      <c r="A42" s="10" t="s">
        <v>16</v>
      </c>
      <c r="B42" s="13">
        <f t="shared" si="1"/>
        <v>4259.39887125317</v>
      </c>
      <c r="C42" s="13">
        <f t="shared" si="1"/>
        <v>11637.812339450875</v>
      </c>
      <c r="D42" s="13">
        <f t="shared" si="1"/>
        <v>50098.100737850182</v>
      </c>
      <c r="E42" s="13">
        <f t="shared" si="1"/>
        <v>20541.067438103593</v>
      </c>
      <c r="F42" s="13">
        <f t="shared" si="1"/>
        <v>5054.1145449331825</v>
      </c>
      <c r="G42" s="13">
        <f t="shared" si="1"/>
        <v>23022.760648504853</v>
      </c>
      <c r="H42" s="13">
        <f t="shared" si="1"/>
        <v>8580.2521500503808</v>
      </c>
      <c r="I42" s="13">
        <f t="shared" si="1"/>
        <v>4420.3816470327001</v>
      </c>
      <c r="J42" s="13">
        <f t="shared" si="1"/>
        <v>16607.051642821039</v>
      </c>
      <c r="L42" s="16"/>
    </row>
    <row r="43" spans="1:12" x14ac:dyDescent="0.3">
      <c r="A43" s="10" t="s">
        <v>17</v>
      </c>
      <c r="B43" s="13">
        <f t="shared" si="1"/>
        <v>4075.2206039269454</v>
      </c>
      <c r="C43" s="13">
        <f t="shared" si="1"/>
        <v>10714.712019604931</v>
      </c>
      <c r="D43" s="13">
        <f t="shared" si="1"/>
        <v>43684.414618360737</v>
      </c>
      <c r="E43" s="13">
        <f t="shared" si="1"/>
        <v>19705.062822663389</v>
      </c>
      <c r="F43" s="13">
        <f t="shared" si="1"/>
        <v>4646.5557945242108</v>
      </c>
      <c r="G43" s="13">
        <f t="shared" si="1"/>
        <v>20224.334129625626</v>
      </c>
      <c r="H43" s="13">
        <f t="shared" si="1"/>
        <v>8063.24985788095</v>
      </c>
      <c r="I43" s="13">
        <f t="shared" si="1"/>
        <v>4082.2455048321985</v>
      </c>
      <c r="J43" s="13">
        <f>J9*(1+J$19+J$21)-J29</f>
        <v>14528.93531195691</v>
      </c>
      <c r="L43" s="16"/>
    </row>
    <row r="44" spans="1:12" x14ac:dyDescent="0.3">
      <c r="A44" s="10" t="s">
        <v>18</v>
      </c>
      <c r="B44" s="13">
        <f t="shared" si="1"/>
        <v>4617.4369690927597</v>
      </c>
      <c r="C44" s="13">
        <f t="shared" si="1"/>
        <v>9950.6857558392039</v>
      </c>
      <c r="D44" s="13">
        <f t="shared" si="1"/>
        <v>37047.640614924792</v>
      </c>
      <c r="E44" s="13">
        <f>E10*(1+E$19+E$21)-E30</f>
        <v>17617.747954536986</v>
      </c>
      <c r="F44" s="13">
        <f t="shared" si="1"/>
        <v>3923.1463078316588</v>
      </c>
      <c r="G44" s="13">
        <f t="shared" si="1"/>
        <v>17045.100445957909</v>
      </c>
      <c r="H44" s="13">
        <f t="shared" si="1"/>
        <v>7043.0193975763723</v>
      </c>
      <c r="I44" s="13">
        <f t="shared" si="1"/>
        <v>3434.0262202090021</v>
      </c>
      <c r="J44" s="13">
        <f t="shared" si="1"/>
        <v>12548.399158544891</v>
      </c>
      <c r="L44" s="16"/>
    </row>
    <row r="45" spans="1:12" x14ac:dyDescent="0.3">
      <c r="A45" s="10" t="s">
        <v>19</v>
      </c>
      <c r="B45" s="13">
        <f>B11*(1+B$19+B$21)-B31</f>
        <v>4761.6983815705689</v>
      </c>
      <c r="C45" s="13">
        <f t="shared" si="1"/>
        <v>11554.862997925398</v>
      </c>
      <c r="D45" s="13">
        <f t="shared" si="1"/>
        <v>40788.114429195128</v>
      </c>
      <c r="E45" s="13">
        <f t="shared" si="1"/>
        <v>18382.597269308455</v>
      </c>
      <c r="F45" s="13">
        <f t="shared" si="1"/>
        <v>4482.6269553696147</v>
      </c>
      <c r="G45" s="13">
        <f t="shared" si="1"/>
        <v>18446.747145288649</v>
      </c>
      <c r="H45" s="13">
        <f t="shared" si="1"/>
        <v>8288.124819252891</v>
      </c>
      <c r="I45" s="13">
        <f t="shared" si="1"/>
        <v>3928.4359834683883</v>
      </c>
      <c r="J45" s="13">
        <f t="shared" si="1"/>
        <v>13413.84545560597</v>
      </c>
      <c r="L45" s="16"/>
    </row>
    <row r="46" spans="1:12" x14ac:dyDescent="0.3">
      <c r="A46" s="10" t="s">
        <v>20</v>
      </c>
      <c r="B46" s="13">
        <f>B12*(1+B$19+B$21)-B32</f>
        <v>5182.0730980169201</v>
      </c>
      <c r="C46" s="13">
        <f t="shared" si="1"/>
        <v>12630.475842007363</v>
      </c>
      <c r="D46" s="13">
        <f t="shared" si="1"/>
        <v>45255.903139639675</v>
      </c>
      <c r="E46" s="13">
        <f t="shared" si="1"/>
        <v>20454.482527805936</v>
      </c>
      <c r="F46" s="13">
        <f t="shared" si="1"/>
        <v>5077.531583434039</v>
      </c>
      <c r="G46" s="13">
        <f t="shared" si="1"/>
        <v>22015.317792622362</v>
      </c>
      <c r="H46" s="13">
        <f t="shared" si="1"/>
        <v>9817.8242998213009</v>
      </c>
      <c r="I46" s="13">
        <f t="shared" si="1"/>
        <v>4797.0810331398652</v>
      </c>
      <c r="J46" s="13">
        <f t="shared" si="1"/>
        <v>17148.808244439864</v>
      </c>
      <c r="L46" s="16"/>
    </row>
    <row r="47" spans="1:12" x14ac:dyDescent="0.3">
      <c r="A47" s="10" t="s">
        <v>21</v>
      </c>
      <c r="B47" s="13">
        <f t="shared" si="1"/>
        <v>5381.5566859748305</v>
      </c>
      <c r="C47" s="13">
        <f t="shared" si="1"/>
        <v>13133.399615293438</v>
      </c>
      <c r="D47" s="13">
        <f t="shared" si="1"/>
        <v>48454.546675226586</v>
      </c>
      <c r="E47" s="13">
        <f t="shared" si="1"/>
        <v>21436.546702864769</v>
      </c>
      <c r="F47" s="13">
        <f t="shared" si="1"/>
        <v>5518.4102179192641</v>
      </c>
      <c r="G47" s="13">
        <f t="shared" si="1"/>
        <v>22682.71944070439</v>
      </c>
      <c r="H47" s="13">
        <f t="shared" si="1"/>
        <v>9828.6247467740504</v>
      </c>
      <c r="I47" s="13">
        <f t="shared" si="1"/>
        <v>4728.0450594010399</v>
      </c>
      <c r="J47" s="13">
        <f t="shared" si="1"/>
        <v>17217.127894118923</v>
      </c>
      <c r="L47" s="16"/>
    </row>
    <row r="48" spans="1:12" x14ac:dyDescent="0.3">
      <c r="A48" s="10" t="s">
        <v>22</v>
      </c>
      <c r="B48" s="13">
        <f t="shared" si="1"/>
        <v>5259.7843671233377</v>
      </c>
      <c r="C48" s="13">
        <f t="shared" si="1"/>
        <v>13043.60355615407</v>
      </c>
      <c r="D48" s="13">
        <f t="shared" si="1"/>
        <v>48736.460261865483</v>
      </c>
      <c r="E48" s="13">
        <f t="shared" si="1"/>
        <v>21756.270156687577</v>
      </c>
      <c r="F48" s="13">
        <f t="shared" si="1"/>
        <v>5539.2045495278553</v>
      </c>
      <c r="G48" s="13">
        <f t="shared" si="1"/>
        <v>22743.006586867963</v>
      </c>
      <c r="H48" s="13">
        <f t="shared" si="1"/>
        <v>9919.8711360171183</v>
      </c>
      <c r="I48" s="13">
        <f t="shared" si="1"/>
        <v>4797.1131644198786</v>
      </c>
      <c r="J48" s="13">
        <f>J14*(1+J$19+J$21)-J34</f>
        <v>17307.06256518298</v>
      </c>
      <c r="L48" s="16"/>
    </row>
    <row r="49" spans="1:12" x14ac:dyDescent="0.3">
      <c r="A49" s="10" t="s">
        <v>23</v>
      </c>
      <c r="B49" s="13">
        <f>B15*(1+B$19+B$21)-B35</f>
        <v>4879.9885482704894</v>
      </c>
      <c r="C49" s="13">
        <f t="shared" si="1"/>
        <v>11967.749208003883</v>
      </c>
      <c r="D49" s="13">
        <f t="shared" si="1"/>
        <v>43953.672493452883</v>
      </c>
      <c r="E49" s="13">
        <f t="shared" si="1"/>
        <v>19579.049684883004</v>
      </c>
      <c r="F49" s="13">
        <f t="shared" si="1"/>
        <v>4854.2885609976311</v>
      </c>
      <c r="G49" s="13">
        <f t="shared" si="1"/>
        <v>19990.839700784723</v>
      </c>
      <c r="H49" s="13">
        <f t="shared" si="1"/>
        <v>8631.1153679805702</v>
      </c>
      <c r="I49" s="13">
        <f t="shared" si="1"/>
        <v>4194.059102583672</v>
      </c>
      <c r="J49" s="13">
        <f t="shared" si="1"/>
        <v>14570.320729494</v>
      </c>
      <c r="L49" s="16"/>
    </row>
    <row r="50" spans="1:12" x14ac:dyDescent="0.3">
      <c r="L50" s="16"/>
    </row>
    <row r="51" spans="1:12" x14ac:dyDescent="0.3">
      <c r="A51" s="1" t="s">
        <v>224</v>
      </c>
      <c r="K51" s="2" t="s">
        <v>108</v>
      </c>
    </row>
    <row r="52" spans="1:12" x14ac:dyDescent="0.3">
      <c r="A52" s="10" t="s">
        <v>12</v>
      </c>
      <c r="B52" s="13">
        <f>IF('入力欄(差替情報)'!$D$9=B$2,'入力欄(差替情報)'!$D$116/1000,0)</f>
        <v>0</v>
      </c>
      <c r="C52" s="13">
        <f>IF('入力欄(差替情報)'!$D$9=C$2,'入力欄(差替情報)'!$D$116/1000,0)</f>
        <v>0</v>
      </c>
      <c r="D52" s="13">
        <f>IF('入力欄(差替情報)'!$D$9=D$2,'入力欄(差替情報)'!$D$116/1000,0)</f>
        <v>0</v>
      </c>
      <c r="E52" s="13">
        <f>IF('入力欄(差替情報)'!$D$9=E$2,'入力欄(差替情報)'!$D$116/1000,0)</f>
        <v>0</v>
      </c>
      <c r="F52" s="13">
        <f>IF('入力欄(差替情報)'!$D$9=F$2,'入力欄(差替情報)'!$D$116/1000,0)</f>
        <v>0</v>
      </c>
      <c r="G52" s="13">
        <f>IF('入力欄(差替情報)'!$D$9=G$2,'入力欄(差替情報)'!$D$116/1000,0)</f>
        <v>0</v>
      </c>
      <c r="H52" s="13">
        <f>IF('入力欄(差替情報)'!$D$9=H$2,'入力欄(差替情報)'!$D$116/1000,0)</f>
        <v>0</v>
      </c>
      <c r="I52" s="13">
        <f>IF('入力欄(差替情報)'!$D$9=I$2,'入力欄(差替情報)'!$D$116/1000,0)</f>
        <v>0</v>
      </c>
      <c r="J52" s="13">
        <f>IF('入力欄(差替情報)'!$D$9=J$2,'入力欄(差替情報)'!$D$116/1000,0)</f>
        <v>0</v>
      </c>
      <c r="K52" s="16">
        <f>SUM(B52:J52)</f>
        <v>0</v>
      </c>
      <c r="L52" s="16"/>
    </row>
    <row r="53" spans="1:12" x14ac:dyDescent="0.3">
      <c r="A53" s="10" t="s">
        <v>13</v>
      </c>
      <c r="B53" s="13">
        <f>IF('入力欄(差替情報)'!$D$9=B$2,'入力欄(差替情報)'!$E$116/1000,0)</f>
        <v>0</v>
      </c>
      <c r="C53" s="13">
        <f>IF('入力欄(差替情報)'!$D$9=C$2,'入力欄(差替情報)'!$E$116/1000,0)</f>
        <v>0</v>
      </c>
      <c r="D53" s="13">
        <f>IF('入力欄(差替情報)'!$D$9=D$2,'入力欄(差替情報)'!$E$116/1000,0)</f>
        <v>0</v>
      </c>
      <c r="E53" s="13">
        <f>IF('入力欄(差替情報)'!$D$9=E$2,'入力欄(差替情報)'!$E$116/1000,0)</f>
        <v>0</v>
      </c>
      <c r="F53" s="13">
        <f>IF('入力欄(差替情報)'!$D$9=F$2,'入力欄(差替情報)'!$E$116/1000,0)</f>
        <v>0</v>
      </c>
      <c r="G53" s="13">
        <f>IF('入力欄(差替情報)'!$D$9=G$2,'入力欄(差替情報)'!$E$116/1000,0)</f>
        <v>0</v>
      </c>
      <c r="H53" s="13">
        <f>IF('入力欄(差替情報)'!$D$9=H$2,'入力欄(差替情報)'!$E$116/1000,0)</f>
        <v>0</v>
      </c>
      <c r="I53" s="13">
        <f>IF('入力欄(差替情報)'!$D$9=I$2,'入力欄(差替情報)'!$E$116/1000,0)</f>
        <v>0</v>
      </c>
      <c r="J53" s="13">
        <f>IF('入力欄(差替情報)'!$D$9=J$2,'入力欄(差替情報)'!$E$116/1000,0)</f>
        <v>0</v>
      </c>
      <c r="K53" s="16">
        <f t="shared" ref="K53:K63" si="2">SUM(B53:J53)</f>
        <v>0</v>
      </c>
      <c r="L53" s="16"/>
    </row>
    <row r="54" spans="1:12" x14ac:dyDescent="0.3">
      <c r="A54" s="10" t="s">
        <v>14</v>
      </c>
      <c r="B54" s="13">
        <f>IF('入力欄(差替情報)'!$D$9=B$2,'入力欄(差替情報)'!$F$116/1000,0)</f>
        <v>0</v>
      </c>
      <c r="C54" s="13">
        <f>IF('入力欄(差替情報)'!$D$9=C$2,'入力欄(差替情報)'!$F$116/1000,0)</f>
        <v>0</v>
      </c>
      <c r="D54" s="13">
        <f>IF('入力欄(差替情報)'!$D$9=D$2,'入力欄(差替情報)'!$F$116/1000,0)</f>
        <v>0</v>
      </c>
      <c r="E54" s="13">
        <f>IF('入力欄(差替情報)'!$D$9=E$2,'入力欄(差替情報)'!$F$116/1000,0)</f>
        <v>0</v>
      </c>
      <c r="F54" s="13">
        <f>IF('入力欄(差替情報)'!$D$9=F$2,'入力欄(差替情報)'!$F$116/1000,0)</f>
        <v>0</v>
      </c>
      <c r="G54" s="13">
        <f>IF('入力欄(差替情報)'!$D$9=G$2,'入力欄(差替情報)'!$F$116/1000,0)</f>
        <v>0</v>
      </c>
      <c r="H54" s="13">
        <f>IF('入力欄(差替情報)'!$D$9=H$2,'入力欄(差替情報)'!$F$116/1000,0)</f>
        <v>0</v>
      </c>
      <c r="I54" s="13">
        <f>IF('入力欄(差替情報)'!$D$9=I$2,'入力欄(差替情報)'!$F$116/1000,0)</f>
        <v>0</v>
      </c>
      <c r="J54" s="13">
        <f>IF('入力欄(差替情報)'!$D$9=J$2,'入力欄(差替情報)'!$F$116/1000,0)</f>
        <v>0</v>
      </c>
      <c r="K54" s="16">
        <f t="shared" si="2"/>
        <v>0</v>
      </c>
      <c r="L54" s="16"/>
    </row>
    <row r="55" spans="1:12" x14ac:dyDescent="0.3">
      <c r="A55" s="10" t="s">
        <v>15</v>
      </c>
      <c r="B55" s="13">
        <f>IF('入力欄(差替情報)'!$D$9=B$2,'入力欄(差替情報)'!$G$116/1000,0)</f>
        <v>0</v>
      </c>
      <c r="C55" s="13">
        <f>IF('入力欄(差替情報)'!$D$9=C$2,'入力欄(差替情報)'!$G$116/1000,0)</f>
        <v>0</v>
      </c>
      <c r="D55" s="13">
        <f>IF('入力欄(差替情報)'!$D$9=D$2,'入力欄(差替情報)'!$G$116/1000,0)</f>
        <v>0</v>
      </c>
      <c r="E55" s="13">
        <f>IF('入力欄(差替情報)'!$D$9=E$2,'入力欄(差替情報)'!$G$116/1000,0)</f>
        <v>0</v>
      </c>
      <c r="F55" s="13">
        <f>IF('入力欄(差替情報)'!$D$9=F$2,'入力欄(差替情報)'!$G$116/1000,0)</f>
        <v>0</v>
      </c>
      <c r="G55" s="13">
        <f>IF('入力欄(差替情報)'!$D$9=G$2,'入力欄(差替情報)'!$G$116/1000,0)</f>
        <v>0</v>
      </c>
      <c r="H55" s="13">
        <f>IF('入力欄(差替情報)'!$D$9=H$2,'入力欄(差替情報)'!$G$116/1000,0)</f>
        <v>0</v>
      </c>
      <c r="I55" s="13">
        <f>IF('入力欄(差替情報)'!$D$9=I$2,'入力欄(差替情報)'!$G$116/1000,0)</f>
        <v>0</v>
      </c>
      <c r="J55" s="13">
        <f>IF('入力欄(差替情報)'!$D$9=J$2,'入力欄(差替情報)'!$G$116/1000,0)</f>
        <v>0</v>
      </c>
      <c r="K55" s="16">
        <f t="shared" si="2"/>
        <v>0</v>
      </c>
      <c r="L55" s="16"/>
    </row>
    <row r="56" spans="1:12" x14ac:dyDescent="0.3">
      <c r="A56" s="10" t="s">
        <v>16</v>
      </c>
      <c r="B56" s="13">
        <f>IF('入力欄(差替情報)'!$D$9=B$2,'入力欄(差替情報)'!$H$116/1000,0)</f>
        <v>0</v>
      </c>
      <c r="C56" s="13">
        <f>IF('入力欄(差替情報)'!$D$9=C$2,'入力欄(差替情報)'!$H$116/1000,0)</f>
        <v>0</v>
      </c>
      <c r="D56" s="13">
        <f>IF('入力欄(差替情報)'!$D$9=D$2,'入力欄(差替情報)'!$H$116/1000,0)</f>
        <v>0</v>
      </c>
      <c r="E56" s="13">
        <f>IF('入力欄(差替情報)'!$D$9=E$2,'入力欄(差替情報)'!$H$116/1000,0)</f>
        <v>0</v>
      </c>
      <c r="F56" s="13">
        <f>IF('入力欄(差替情報)'!$D$9=F$2,'入力欄(差替情報)'!$H$116/1000,0)</f>
        <v>0</v>
      </c>
      <c r="G56" s="13">
        <f>IF('入力欄(差替情報)'!$D$9=G$2,'入力欄(差替情報)'!$H$116/1000,0)</f>
        <v>0</v>
      </c>
      <c r="H56" s="13">
        <f>IF('入力欄(差替情報)'!$D$9=H$2,'入力欄(差替情報)'!$H$116/1000,0)</f>
        <v>0</v>
      </c>
      <c r="I56" s="13">
        <f>IF('入力欄(差替情報)'!$D$9=I$2,'入力欄(差替情報)'!$H$116/1000,0)</f>
        <v>0</v>
      </c>
      <c r="J56" s="13">
        <f>IF('入力欄(差替情報)'!$D$9=J$2,'入力欄(差替情報)'!$H$116/1000,0)</f>
        <v>0</v>
      </c>
      <c r="K56" s="16">
        <f t="shared" si="2"/>
        <v>0</v>
      </c>
      <c r="L56" s="16"/>
    </row>
    <row r="57" spans="1:12" x14ac:dyDescent="0.3">
      <c r="A57" s="10" t="s">
        <v>17</v>
      </c>
      <c r="B57" s="13">
        <f>IF('入力欄(差替情報)'!$D$9=B$2,'入力欄(差替情報)'!$I$116/1000,0)</f>
        <v>0</v>
      </c>
      <c r="C57" s="13">
        <f>IF('入力欄(差替情報)'!$D$9=C$2,'入力欄(差替情報)'!$I$116/1000,0)</f>
        <v>0</v>
      </c>
      <c r="D57" s="13">
        <f>IF('入力欄(差替情報)'!$D$9=D$2,'入力欄(差替情報)'!$I$116/1000,0)</f>
        <v>0</v>
      </c>
      <c r="E57" s="13">
        <f>IF('入力欄(差替情報)'!$D$9=E$2,'入力欄(差替情報)'!$I$116/1000,0)</f>
        <v>0</v>
      </c>
      <c r="F57" s="13">
        <f>IF('入力欄(差替情報)'!$D$9=F$2,'入力欄(差替情報)'!$I$116/1000,0)</f>
        <v>0</v>
      </c>
      <c r="G57" s="13">
        <f>IF('入力欄(差替情報)'!$D$9=G$2,'入力欄(差替情報)'!$I$116/1000,0)</f>
        <v>0</v>
      </c>
      <c r="H57" s="13">
        <f>IF('入力欄(差替情報)'!$D$9=H$2,'入力欄(差替情報)'!$I$116/1000,0)</f>
        <v>0</v>
      </c>
      <c r="I57" s="13">
        <f>IF('入力欄(差替情報)'!$D$9=I$2,'入力欄(差替情報)'!$I$116/1000,0)</f>
        <v>0</v>
      </c>
      <c r="J57" s="13">
        <f>IF('入力欄(差替情報)'!$D$9=J$2,'入力欄(差替情報)'!$I$116/1000,0)</f>
        <v>0</v>
      </c>
      <c r="K57" s="16">
        <f t="shared" si="2"/>
        <v>0</v>
      </c>
      <c r="L57" s="16"/>
    </row>
    <row r="58" spans="1:12" x14ac:dyDescent="0.3">
      <c r="A58" s="10" t="s">
        <v>18</v>
      </c>
      <c r="B58" s="13">
        <f>IF('入力欄(差替情報)'!$D$9=B$2,'入力欄(差替情報)'!$J$116/1000,0)</f>
        <v>0</v>
      </c>
      <c r="C58" s="13">
        <f>IF('入力欄(差替情報)'!$D$9=C$2,'入力欄(差替情報)'!$J$116/1000,0)</f>
        <v>0</v>
      </c>
      <c r="D58" s="13">
        <f>IF('入力欄(差替情報)'!$D$9=D$2,'入力欄(差替情報)'!$J$116/1000,0)</f>
        <v>0</v>
      </c>
      <c r="E58" s="13">
        <f>IF('入力欄(差替情報)'!$D$9=E$2,'入力欄(差替情報)'!$J$116/1000,0)</f>
        <v>0</v>
      </c>
      <c r="F58" s="13">
        <f>IF('入力欄(差替情報)'!$D$9=F$2,'入力欄(差替情報)'!$J$116/1000,0)</f>
        <v>0</v>
      </c>
      <c r="G58" s="13">
        <f>IF('入力欄(差替情報)'!$D$9=G$2,'入力欄(差替情報)'!$J$116/1000,0)</f>
        <v>0</v>
      </c>
      <c r="H58" s="13">
        <f>IF('入力欄(差替情報)'!$D$9=H$2,'入力欄(差替情報)'!$J$116/1000,0)</f>
        <v>0</v>
      </c>
      <c r="I58" s="13">
        <f>IF('入力欄(差替情報)'!$D$9=I$2,'入力欄(差替情報)'!$J$116/1000,0)</f>
        <v>0</v>
      </c>
      <c r="J58" s="13">
        <f>IF('入力欄(差替情報)'!$D$9=J$2,'入力欄(差替情報)'!$J$116/1000,0)</f>
        <v>0</v>
      </c>
      <c r="K58" s="16">
        <f t="shared" si="2"/>
        <v>0</v>
      </c>
      <c r="L58" s="16"/>
    </row>
    <row r="59" spans="1:12" x14ac:dyDescent="0.3">
      <c r="A59" s="10" t="s">
        <v>19</v>
      </c>
      <c r="B59" s="13">
        <f>IF('入力欄(差替情報)'!$D$9=B$2,'入力欄(差替情報)'!$K$116/1000,0)</f>
        <v>0</v>
      </c>
      <c r="C59" s="13">
        <f>IF('入力欄(差替情報)'!$D$9=C$2,'入力欄(差替情報)'!$K$116/1000,0)</f>
        <v>0</v>
      </c>
      <c r="D59" s="13">
        <f>IF('入力欄(差替情報)'!$D$9=D$2,'入力欄(差替情報)'!$K$116/1000,0)</f>
        <v>0</v>
      </c>
      <c r="E59" s="13">
        <f>IF('入力欄(差替情報)'!$D$9=E$2,'入力欄(差替情報)'!$K$116/1000,0)</f>
        <v>0</v>
      </c>
      <c r="F59" s="13">
        <f>IF('入力欄(差替情報)'!$D$9=F$2,'入力欄(差替情報)'!$K$116/1000,0)</f>
        <v>0</v>
      </c>
      <c r="G59" s="13">
        <f>IF('入力欄(差替情報)'!$D$9=G$2,'入力欄(差替情報)'!$K$116/1000,0)</f>
        <v>0</v>
      </c>
      <c r="H59" s="13">
        <f>IF('入力欄(差替情報)'!$D$9=H$2,'入力欄(差替情報)'!$K$116/1000,0)</f>
        <v>0</v>
      </c>
      <c r="I59" s="13">
        <f>IF('入力欄(差替情報)'!$D$9=I$2,'入力欄(差替情報)'!$K$116/1000,0)</f>
        <v>0</v>
      </c>
      <c r="J59" s="13">
        <f>IF('入力欄(差替情報)'!$D$9=J$2,'入力欄(差替情報)'!$K$116/1000,0)</f>
        <v>0</v>
      </c>
      <c r="K59" s="16">
        <f t="shared" si="2"/>
        <v>0</v>
      </c>
      <c r="L59" s="16"/>
    </row>
    <row r="60" spans="1:12" x14ac:dyDescent="0.3">
      <c r="A60" s="10" t="s">
        <v>20</v>
      </c>
      <c r="B60" s="13">
        <f>IF('入力欄(差替情報)'!$D$9=B$2,'入力欄(差替情報)'!$L$116/1000,0)</f>
        <v>0</v>
      </c>
      <c r="C60" s="13">
        <f>IF('入力欄(差替情報)'!$D$9=C$2,'入力欄(差替情報)'!$L$116/1000,0)</f>
        <v>0</v>
      </c>
      <c r="D60" s="13">
        <f>IF('入力欄(差替情報)'!$D$9=D$2,'入力欄(差替情報)'!$L$116/1000,0)</f>
        <v>0</v>
      </c>
      <c r="E60" s="13">
        <f>IF('入力欄(差替情報)'!$D$9=E$2,'入力欄(差替情報)'!$L$116/1000,0)</f>
        <v>0</v>
      </c>
      <c r="F60" s="13">
        <f>IF('入力欄(差替情報)'!$D$9=F$2,'入力欄(差替情報)'!$L$116/1000,0)</f>
        <v>0</v>
      </c>
      <c r="G60" s="13">
        <f>IF('入力欄(差替情報)'!$D$9=G$2,'入力欄(差替情報)'!$L$116/1000,0)</f>
        <v>0</v>
      </c>
      <c r="H60" s="13">
        <f>IF('入力欄(差替情報)'!$D$9=H$2,'入力欄(差替情報)'!$L$116/1000,0)</f>
        <v>0</v>
      </c>
      <c r="I60" s="13">
        <f>IF('入力欄(差替情報)'!$D$9=I$2,'入力欄(差替情報)'!$L$116/1000,0)</f>
        <v>0</v>
      </c>
      <c r="J60" s="13">
        <f>IF('入力欄(差替情報)'!$D$9=J$2,'入力欄(差替情報)'!$L$116/1000,0)</f>
        <v>0</v>
      </c>
      <c r="K60" s="16">
        <f t="shared" si="2"/>
        <v>0</v>
      </c>
      <c r="L60" s="16"/>
    </row>
    <row r="61" spans="1:12" x14ac:dyDescent="0.3">
      <c r="A61" s="10" t="s">
        <v>21</v>
      </c>
      <c r="B61" s="13">
        <f>IF('入力欄(差替情報)'!$D$9=B$2,'入力欄(差替情報)'!$M$116/1000,0)</f>
        <v>0</v>
      </c>
      <c r="C61" s="13">
        <f>IF('入力欄(差替情報)'!$D$9=C$2,'入力欄(差替情報)'!$M$116/1000,0)</f>
        <v>0</v>
      </c>
      <c r="D61" s="13">
        <f>IF('入力欄(差替情報)'!$D$9=D$2,'入力欄(差替情報)'!$M$116/1000,0)</f>
        <v>0</v>
      </c>
      <c r="E61" s="13">
        <f>IF('入力欄(差替情報)'!$D$9=E$2,'入力欄(差替情報)'!$M$116/1000,0)</f>
        <v>0</v>
      </c>
      <c r="F61" s="13">
        <f>IF('入力欄(差替情報)'!$D$9=F$2,'入力欄(差替情報)'!$M$116/1000,0)</f>
        <v>0</v>
      </c>
      <c r="G61" s="13">
        <f>IF('入力欄(差替情報)'!$D$9=G$2,'入力欄(差替情報)'!$M$116/1000,0)</f>
        <v>0</v>
      </c>
      <c r="H61" s="13">
        <f>IF('入力欄(差替情報)'!$D$9=H$2,'入力欄(差替情報)'!$M$116/1000,0)</f>
        <v>0</v>
      </c>
      <c r="I61" s="13">
        <f>IF('入力欄(差替情報)'!$D$9=I$2,'入力欄(差替情報)'!$M$116/1000,0)</f>
        <v>0</v>
      </c>
      <c r="J61" s="13">
        <f>IF('入力欄(差替情報)'!$D$9=J$2,'入力欄(差替情報)'!$M$116/1000,0)</f>
        <v>0</v>
      </c>
      <c r="K61" s="16">
        <f t="shared" si="2"/>
        <v>0</v>
      </c>
      <c r="L61" s="16"/>
    </row>
    <row r="62" spans="1:12" x14ac:dyDescent="0.3">
      <c r="A62" s="10" t="s">
        <v>22</v>
      </c>
      <c r="B62" s="13">
        <f>IF('入力欄(差替情報)'!$D$9=B$2,'入力欄(差替情報)'!$N$116/1000,0)</f>
        <v>0</v>
      </c>
      <c r="C62" s="13">
        <f>IF('入力欄(差替情報)'!$D$9=C$2,'入力欄(差替情報)'!$N$116/1000,0)</f>
        <v>0</v>
      </c>
      <c r="D62" s="13">
        <f>IF('入力欄(差替情報)'!$D$9=D$2,'入力欄(差替情報)'!$N$116/1000,0)</f>
        <v>0</v>
      </c>
      <c r="E62" s="13">
        <f>IF('入力欄(差替情報)'!$D$9=E$2,'入力欄(差替情報)'!$N$116/1000,0)</f>
        <v>0</v>
      </c>
      <c r="F62" s="13">
        <f>IF('入力欄(差替情報)'!$D$9=F$2,'入力欄(差替情報)'!$N$116/1000,0)</f>
        <v>0</v>
      </c>
      <c r="G62" s="13">
        <f>IF('入力欄(差替情報)'!$D$9=G$2,'入力欄(差替情報)'!$N$116/1000,0)</f>
        <v>0</v>
      </c>
      <c r="H62" s="13">
        <f>IF('入力欄(差替情報)'!$D$9=H$2,'入力欄(差替情報)'!$N$116/1000,0)</f>
        <v>0</v>
      </c>
      <c r="I62" s="13">
        <f>IF('入力欄(差替情報)'!$D$9=I$2,'入力欄(差替情報)'!$N$116/1000,0)</f>
        <v>0</v>
      </c>
      <c r="J62" s="13">
        <f>IF('入力欄(差替情報)'!$D$9=J$2,'入力欄(差替情報)'!$N$116/1000,0)</f>
        <v>0</v>
      </c>
      <c r="K62" s="16">
        <f t="shared" si="2"/>
        <v>0</v>
      </c>
      <c r="L62" s="16"/>
    </row>
    <row r="63" spans="1:12" x14ac:dyDescent="0.3">
      <c r="A63" s="10" t="s">
        <v>23</v>
      </c>
      <c r="B63" s="13">
        <f>IF('入力欄(差替情報)'!$D$9=B$2,'入力欄(差替情報)'!$O$116/1000,0)</f>
        <v>0</v>
      </c>
      <c r="C63" s="13">
        <f>IF('入力欄(差替情報)'!$D$9=C$2,'入力欄(差替情報)'!$O$116/1000,0)</f>
        <v>0</v>
      </c>
      <c r="D63" s="13">
        <f>IF('入力欄(差替情報)'!$D$9=D$2,'入力欄(差替情報)'!$O$116/1000,0)</f>
        <v>0</v>
      </c>
      <c r="E63" s="13">
        <f>IF('入力欄(差替情報)'!$D$9=E$2,'入力欄(差替情報)'!$O$116/1000,0)</f>
        <v>0</v>
      </c>
      <c r="F63" s="13">
        <f>IF('入力欄(差替情報)'!$D$9=F$2,'入力欄(差替情報)'!$O$116/1000,0)</f>
        <v>0</v>
      </c>
      <c r="G63" s="13">
        <f>IF('入力欄(差替情報)'!$D$9=G$2,'入力欄(差替情報)'!$O$116/1000,0)</f>
        <v>0</v>
      </c>
      <c r="H63" s="13">
        <f>IF('入力欄(差替情報)'!$D$9=H$2,'入力欄(差替情報)'!$O$116/1000,0)</f>
        <v>0</v>
      </c>
      <c r="I63" s="13">
        <f>IF('入力欄(差替情報)'!$D$9=I$2,'入力欄(差替情報)'!$O$116/1000,0)</f>
        <v>0</v>
      </c>
      <c r="J63" s="13">
        <f>IF('入力欄(差替情報)'!$D$9=J$2,'入力欄(差替情報)'!$O$116/1000,0)</f>
        <v>0</v>
      </c>
      <c r="K63" s="16">
        <f t="shared" si="2"/>
        <v>0</v>
      </c>
      <c r="L63" s="16"/>
    </row>
    <row r="65" spans="1:15" x14ac:dyDescent="0.3">
      <c r="A65" s="1" t="s">
        <v>225</v>
      </c>
    </row>
    <row r="66" spans="1:15" x14ac:dyDescent="0.3">
      <c r="A66" s="10" t="s">
        <v>12</v>
      </c>
      <c r="B66" s="13">
        <f>B38-(B52-MIN(B$52:B$63))</f>
        <v>4036.7122081725765</v>
      </c>
      <c r="C66" s="13">
        <f>C38-(C52-MIN(C$52:C$63))</f>
        <v>9411.2641962702437</v>
      </c>
      <c r="D66" s="13">
        <f>D38-(D52-MIN(D$52:D$63))</f>
        <v>38443.706763876588</v>
      </c>
      <c r="E66" s="13">
        <f t="shared" ref="E66:J66" si="3">E38-(E52-MIN(E$52:E$63))</f>
        <v>16878.0272872961</v>
      </c>
      <c r="F66" s="13">
        <f t="shared" si="3"/>
        <v>3673.2177369832389</v>
      </c>
      <c r="G66" s="13">
        <f>G38-(G52-MIN(G$52:G$63))</f>
        <v>15874.948410121329</v>
      </c>
      <c r="H66" s="13">
        <f t="shared" si="3"/>
        <v>6872.0221270435495</v>
      </c>
      <c r="I66" s="13">
        <f t="shared" si="3"/>
        <v>3493.3232419955216</v>
      </c>
      <c r="J66" s="13">
        <f t="shared" si="3"/>
        <v>11917.122997360253</v>
      </c>
      <c r="L66" s="16"/>
      <c r="M66" s="16"/>
      <c r="O66" s="20"/>
    </row>
    <row r="67" spans="1:15" x14ac:dyDescent="0.3">
      <c r="A67" s="10" t="s">
        <v>13</v>
      </c>
      <c r="B67" s="13">
        <f>B39-(B53-MIN(B$52:B$63))</f>
        <v>3388.7442034323403</v>
      </c>
      <c r="C67" s="13">
        <f t="shared" ref="B67:J77" si="4">C39-(C53-MIN(C$52:C$63))</f>
        <v>7911.8704247299893</v>
      </c>
      <c r="D67" s="13">
        <f t="shared" si="4"/>
        <v>35229.831417443907</v>
      </c>
      <c r="E67" s="13">
        <f t="shared" si="4"/>
        <v>15895.880456778734</v>
      </c>
      <c r="F67" s="13">
        <f t="shared" si="4"/>
        <v>3238.8054014727741</v>
      </c>
      <c r="G67" s="13">
        <f>G39-(G53-MIN(G$52:G$63))</f>
        <v>15498.452431352696</v>
      </c>
      <c r="H67" s="13">
        <f t="shared" si="4"/>
        <v>6154.3262349716842</v>
      </c>
      <c r="I67" s="13">
        <f t="shared" si="4"/>
        <v>3058.5389873618465</v>
      </c>
      <c r="J67" s="13">
        <f t="shared" si="4"/>
        <v>11591.626097315095</v>
      </c>
      <c r="L67" s="16"/>
      <c r="M67" s="16"/>
      <c r="O67" s="20"/>
    </row>
    <row r="68" spans="1:15" x14ac:dyDescent="0.3">
      <c r="A68" s="10" t="s">
        <v>14</v>
      </c>
      <c r="B68" s="13">
        <f t="shared" si="4"/>
        <v>3490.2782033118974</v>
      </c>
      <c r="C68" s="13">
        <f t="shared" si="4"/>
        <v>9159.6534629233702</v>
      </c>
      <c r="D68" s="13">
        <f>D40-(D54-MIN(D$52:D$63))</f>
        <v>39060.916194839629</v>
      </c>
      <c r="E68" s="13">
        <f t="shared" si="4"/>
        <v>17215.102116382433</v>
      </c>
      <c r="F68" s="13">
        <f t="shared" si="4"/>
        <v>3855.9762699939579</v>
      </c>
      <c r="G68" s="13">
        <f>G40-(G54-MIN(G$52:G$63))</f>
        <v>18065.624873234214</v>
      </c>
      <c r="H68" s="13">
        <f t="shared" si="4"/>
        <v>7053.2989864393285</v>
      </c>
      <c r="I68" s="13">
        <f t="shared" si="4"/>
        <v>3649.9313769681921</v>
      </c>
      <c r="J68" s="13">
        <f t="shared" si="4"/>
        <v>12904.239906854174</v>
      </c>
      <c r="L68" s="16"/>
      <c r="M68" s="16"/>
      <c r="O68" s="20"/>
    </row>
    <row r="69" spans="1:15" x14ac:dyDescent="0.3">
      <c r="A69" s="10" t="s">
        <v>15</v>
      </c>
      <c r="B69" s="13">
        <f>B41-(B55-MIN(B$52:B$63))</f>
        <v>4134.1762162017803</v>
      </c>
      <c r="C69" s="13">
        <f t="shared" si="4"/>
        <v>11529.751889923264</v>
      </c>
      <c r="D69" s="13">
        <f t="shared" si="4"/>
        <v>50349.366893052429</v>
      </c>
      <c r="E69" s="13">
        <f t="shared" si="4"/>
        <v>20968.224319678819</v>
      </c>
      <c r="F69" s="13">
        <f t="shared" si="4"/>
        <v>4948.5594146558042</v>
      </c>
      <c r="G69" s="13">
        <f>G41-(G55-MIN(G$52:G$63))</f>
        <v>22924.942945894229</v>
      </c>
      <c r="H69" s="13">
        <f t="shared" si="4"/>
        <v>8652.1696660031612</v>
      </c>
      <c r="I69" s="13">
        <f t="shared" si="4"/>
        <v>4510.6566029014821</v>
      </c>
      <c r="J69" s="13">
        <f t="shared" si="4"/>
        <v>16537.651966886217</v>
      </c>
      <c r="L69" s="16"/>
      <c r="M69" s="16"/>
      <c r="O69" s="20"/>
    </row>
    <row r="70" spans="1:15" x14ac:dyDescent="0.3">
      <c r="A70" s="10" t="s">
        <v>16</v>
      </c>
      <c r="B70" s="13">
        <f t="shared" si="4"/>
        <v>4259.39887125317</v>
      </c>
      <c r="C70" s="13">
        <f>C42-(C56-MIN(C$52:C$63))</f>
        <v>11637.812339450875</v>
      </c>
      <c r="D70" s="13">
        <f>D42-(D56-MIN(D$52:D$63))</f>
        <v>50098.100737850182</v>
      </c>
      <c r="E70" s="13">
        <f t="shared" si="4"/>
        <v>20541.067438103593</v>
      </c>
      <c r="F70" s="13">
        <f t="shared" si="4"/>
        <v>5054.1145449331825</v>
      </c>
      <c r="G70" s="13">
        <f t="shared" si="4"/>
        <v>23022.760648504853</v>
      </c>
      <c r="H70" s="13">
        <f t="shared" si="4"/>
        <v>8580.2521500503808</v>
      </c>
      <c r="I70" s="13">
        <f t="shared" si="4"/>
        <v>4420.3816470327001</v>
      </c>
      <c r="J70" s="13">
        <f t="shared" si="4"/>
        <v>16607.051642821039</v>
      </c>
      <c r="L70" s="16"/>
      <c r="M70" s="16"/>
      <c r="O70" s="20"/>
    </row>
    <row r="71" spans="1:15" x14ac:dyDescent="0.3">
      <c r="A71" s="10" t="s">
        <v>17</v>
      </c>
      <c r="B71" s="13">
        <f t="shared" si="4"/>
        <v>4075.2206039269454</v>
      </c>
      <c r="C71" s="13">
        <f t="shared" si="4"/>
        <v>10714.712019604931</v>
      </c>
      <c r="D71" s="13">
        <f t="shared" si="4"/>
        <v>43684.414618360737</v>
      </c>
      <c r="E71" s="13">
        <f t="shared" si="4"/>
        <v>19705.062822663389</v>
      </c>
      <c r="F71" s="13">
        <f t="shared" si="4"/>
        <v>4646.5557945242108</v>
      </c>
      <c r="G71" s="13">
        <f t="shared" si="4"/>
        <v>20224.334129625626</v>
      </c>
      <c r="H71" s="13">
        <f t="shared" si="4"/>
        <v>8063.24985788095</v>
      </c>
      <c r="I71" s="13">
        <f t="shared" si="4"/>
        <v>4082.2455048321985</v>
      </c>
      <c r="J71" s="13">
        <f t="shared" si="4"/>
        <v>14528.93531195691</v>
      </c>
      <c r="L71" s="16"/>
      <c r="M71" s="16"/>
      <c r="O71" s="20"/>
    </row>
    <row r="72" spans="1:15" x14ac:dyDescent="0.3">
      <c r="A72" s="10" t="s">
        <v>18</v>
      </c>
      <c r="B72" s="13">
        <f t="shared" si="4"/>
        <v>4617.4369690927597</v>
      </c>
      <c r="C72" s="13">
        <f t="shared" si="4"/>
        <v>9950.6857558392039</v>
      </c>
      <c r="D72" s="13">
        <f t="shared" si="4"/>
        <v>37047.640614924792</v>
      </c>
      <c r="E72" s="13">
        <f t="shared" si="4"/>
        <v>17617.747954536986</v>
      </c>
      <c r="F72" s="13">
        <f t="shared" si="4"/>
        <v>3923.1463078316588</v>
      </c>
      <c r="G72" s="13">
        <f t="shared" si="4"/>
        <v>17045.100445957909</v>
      </c>
      <c r="H72" s="13">
        <f t="shared" si="4"/>
        <v>7043.0193975763723</v>
      </c>
      <c r="I72" s="13">
        <f t="shared" si="4"/>
        <v>3434.0262202090021</v>
      </c>
      <c r="J72" s="13">
        <f t="shared" si="4"/>
        <v>12548.399158544891</v>
      </c>
      <c r="L72" s="16"/>
      <c r="M72" s="16"/>
      <c r="O72" s="20"/>
    </row>
    <row r="73" spans="1:15" x14ac:dyDescent="0.3">
      <c r="A73" s="10" t="s">
        <v>19</v>
      </c>
      <c r="B73" s="13">
        <f t="shared" si="4"/>
        <v>4761.6983815705689</v>
      </c>
      <c r="C73" s="13">
        <f t="shared" si="4"/>
        <v>11554.862997925398</v>
      </c>
      <c r="D73" s="13">
        <f t="shared" si="4"/>
        <v>40788.114429195128</v>
      </c>
      <c r="E73" s="13">
        <f t="shared" si="4"/>
        <v>18382.597269308455</v>
      </c>
      <c r="F73" s="13">
        <f t="shared" si="4"/>
        <v>4482.6269553696147</v>
      </c>
      <c r="G73" s="13">
        <f t="shared" si="4"/>
        <v>18446.747145288649</v>
      </c>
      <c r="H73" s="13">
        <f t="shared" si="4"/>
        <v>8288.124819252891</v>
      </c>
      <c r="I73" s="13">
        <f t="shared" si="4"/>
        <v>3928.4359834683883</v>
      </c>
      <c r="J73" s="13">
        <f t="shared" si="4"/>
        <v>13413.84545560597</v>
      </c>
      <c r="L73" s="16"/>
      <c r="M73" s="16"/>
      <c r="O73" s="20"/>
    </row>
    <row r="74" spans="1:15" x14ac:dyDescent="0.3">
      <c r="A74" s="10" t="s">
        <v>20</v>
      </c>
      <c r="B74" s="13">
        <f t="shared" si="4"/>
        <v>5182.0730980169201</v>
      </c>
      <c r="C74" s="13">
        <f>C46-(C60-MIN(C$52:C$63))</f>
        <v>12630.475842007363</v>
      </c>
      <c r="D74" s="13">
        <f t="shared" si="4"/>
        <v>45255.903139639675</v>
      </c>
      <c r="E74" s="13">
        <f t="shared" si="4"/>
        <v>20454.482527805936</v>
      </c>
      <c r="F74" s="13">
        <f t="shared" si="4"/>
        <v>5077.531583434039</v>
      </c>
      <c r="G74" s="13">
        <f t="shared" si="4"/>
        <v>22015.317792622362</v>
      </c>
      <c r="H74" s="13">
        <f t="shared" si="4"/>
        <v>9817.8242998213009</v>
      </c>
      <c r="I74" s="13">
        <f t="shared" si="4"/>
        <v>4797.0810331398652</v>
      </c>
      <c r="J74" s="13">
        <f t="shared" si="4"/>
        <v>17148.808244439864</v>
      </c>
      <c r="L74" s="16"/>
      <c r="M74" s="16"/>
      <c r="O74" s="20"/>
    </row>
    <row r="75" spans="1:15" x14ac:dyDescent="0.3">
      <c r="A75" s="10" t="s">
        <v>21</v>
      </c>
      <c r="B75" s="13">
        <f t="shared" si="4"/>
        <v>5381.5566859748305</v>
      </c>
      <c r="C75" s="13">
        <f t="shared" si="4"/>
        <v>13133.399615293438</v>
      </c>
      <c r="D75" s="13">
        <f t="shared" si="4"/>
        <v>48454.546675226586</v>
      </c>
      <c r="E75" s="13">
        <f t="shared" si="4"/>
        <v>21436.546702864769</v>
      </c>
      <c r="F75" s="13">
        <f t="shared" si="4"/>
        <v>5518.4102179192641</v>
      </c>
      <c r="G75" s="13">
        <f t="shared" si="4"/>
        <v>22682.71944070439</v>
      </c>
      <c r="H75" s="13">
        <f t="shared" si="4"/>
        <v>9828.6247467740504</v>
      </c>
      <c r="I75" s="13">
        <f t="shared" si="4"/>
        <v>4728.0450594010399</v>
      </c>
      <c r="J75" s="13">
        <f t="shared" si="4"/>
        <v>17217.127894118923</v>
      </c>
      <c r="L75" s="16"/>
      <c r="M75" s="16"/>
      <c r="O75" s="20"/>
    </row>
    <row r="76" spans="1:15" x14ac:dyDescent="0.3">
      <c r="A76" s="10" t="s">
        <v>22</v>
      </c>
      <c r="B76" s="13">
        <f t="shared" si="4"/>
        <v>5259.7843671233377</v>
      </c>
      <c r="C76" s="13">
        <f t="shared" si="4"/>
        <v>13043.60355615407</v>
      </c>
      <c r="D76" s="13">
        <f t="shared" si="4"/>
        <v>48736.460261865483</v>
      </c>
      <c r="E76" s="13">
        <f t="shared" si="4"/>
        <v>21756.270156687577</v>
      </c>
      <c r="F76" s="13">
        <f t="shared" si="4"/>
        <v>5539.2045495278553</v>
      </c>
      <c r="G76" s="13">
        <f t="shared" si="4"/>
        <v>22743.006586867963</v>
      </c>
      <c r="H76" s="13">
        <f t="shared" si="4"/>
        <v>9919.8711360171183</v>
      </c>
      <c r="I76" s="13">
        <f t="shared" si="4"/>
        <v>4797.1131644198786</v>
      </c>
      <c r="J76" s="13">
        <f t="shared" si="4"/>
        <v>17307.06256518298</v>
      </c>
      <c r="L76" s="16"/>
      <c r="M76" s="16"/>
      <c r="O76" s="20"/>
    </row>
    <row r="77" spans="1:15" x14ac:dyDescent="0.3">
      <c r="A77" s="10" t="s">
        <v>23</v>
      </c>
      <c r="B77" s="13">
        <f t="shared" si="4"/>
        <v>4879.9885482704894</v>
      </c>
      <c r="C77" s="13">
        <f t="shared" si="4"/>
        <v>11967.749208003883</v>
      </c>
      <c r="D77" s="13">
        <f t="shared" si="4"/>
        <v>43953.672493452883</v>
      </c>
      <c r="E77" s="13">
        <f t="shared" si="4"/>
        <v>19579.049684883004</v>
      </c>
      <c r="F77" s="13">
        <f t="shared" si="4"/>
        <v>4854.2885609976311</v>
      </c>
      <c r="G77" s="13">
        <f t="shared" si="4"/>
        <v>19990.839700784723</v>
      </c>
      <c r="H77" s="13">
        <f t="shared" si="4"/>
        <v>8631.1153679805702</v>
      </c>
      <c r="I77" s="13">
        <f t="shared" si="4"/>
        <v>4194.059102583672</v>
      </c>
      <c r="J77" s="13">
        <f t="shared" si="4"/>
        <v>14570.320729494</v>
      </c>
      <c r="L77" s="16"/>
      <c r="M77" s="16"/>
      <c r="O77" s="20"/>
    </row>
    <row r="79" spans="1:15" x14ac:dyDescent="0.3">
      <c r="A79" s="1" t="s">
        <v>226</v>
      </c>
      <c r="B79" s="2" t="s">
        <v>38</v>
      </c>
    </row>
    <row r="80" spans="1:15" x14ac:dyDescent="0.3">
      <c r="A80" s="10" t="s">
        <v>12</v>
      </c>
      <c r="B80" s="13">
        <f>$B$17-SUM($B66:$J66)</f>
        <v>43388.051388751803</v>
      </c>
    </row>
    <row r="81" spans="1:4" x14ac:dyDescent="0.3">
      <c r="A81" s="10" t="s">
        <v>13</v>
      </c>
      <c r="B81" s="13">
        <f>$B$17-SUM($B67:$J67)</f>
        <v>52020.320703012141</v>
      </c>
    </row>
    <row r="82" spans="1:4" x14ac:dyDescent="0.3">
      <c r="A82" s="10" t="s">
        <v>14</v>
      </c>
      <c r="B82" s="13">
        <f>$B$17-SUM($B68:$J68)</f>
        <v>39533.374966923991</v>
      </c>
    </row>
    <row r="83" spans="1:4" x14ac:dyDescent="0.3">
      <c r="A83" s="10" t="s">
        <v>15</v>
      </c>
      <c r="B83" s="13">
        <f>$B$17-SUM($B69:$J69)</f>
        <v>9432.896442673984</v>
      </c>
    </row>
    <row r="84" spans="1:4" x14ac:dyDescent="0.3">
      <c r="A84" s="10" t="s">
        <v>16</v>
      </c>
      <c r="B84" s="13">
        <f>$B$17-SUM($B70:$J70)</f>
        <v>9767.4563378712046</v>
      </c>
    </row>
    <row r="85" spans="1:4" x14ac:dyDescent="0.3">
      <c r="A85" s="10" t="s">
        <v>17</v>
      </c>
      <c r="B85" s="13">
        <f t="shared" ref="B85:B91" si="5">$B$17-SUM($B71:$J71)</f>
        <v>24263.665694495299</v>
      </c>
    </row>
    <row r="86" spans="1:4" x14ac:dyDescent="0.3">
      <c r="A86" s="10" t="s">
        <v>18</v>
      </c>
      <c r="B86" s="13">
        <f t="shared" si="5"/>
        <v>40761.193533357597</v>
      </c>
    </row>
    <row r="87" spans="1:4" x14ac:dyDescent="0.3">
      <c r="A87" s="10" t="s">
        <v>19</v>
      </c>
      <c r="B87" s="13">
        <f t="shared" si="5"/>
        <v>29941.342920886105</v>
      </c>
    </row>
    <row r="88" spans="1:4" x14ac:dyDescent="0.3">
      <c r="A88" s="10" t="s">
        <v>20</v>
      </c>
      <c r="B88" s="13">
        <f t="shared" si="5"/>
        <v>11608.89879694386</v>
      </c>
    </row>
    <row r="89" spans="1:4" x14ac:dyDescent="0.3">
      <c r="A89" s="10" t="s">
        <v>21</v>
      </c>
      <c r="B89" s="13">
        <f t="shared" si="5"/>
        <v>5607.4193195939006</v>
      </c>
    </row>
    <row r="90" spans="1:4" x14ac:dyDescent="0.3">
      <c r="A90" s="10" t="s">
        <v>22</v>
      </c>
      <c r="B90" s="13">
        <f t="shared" si="5"/>
        <v>4886.0200140249217</v>
      </c>
    </row>
    <row r="91" spans="1:4" x14ac:dyDescent="0.3">
      <c r="A91" s="10" t="s">
        <v>23</v>
      </c>
      <c r="B91" s="13">
        <f t="shared" si="5"/>
        <v>21367.312961420306</v>
      </c>
    </row>
    <row r="92" spans="1:4" x14ac:dyDescent="0.3">
      <c r="A92" s="15" t="s">
        <v>39</v>
      </c>
      <c r="B92" s="18">
        <f>SUM($B$80:$B$91)/$B$17</f>
        <v>1.8999999999999988</v>
      </c>
    </row>
    <row r="94" spans="1:4" x14ac:dyDescent="0.3">
      <c r="A94" s="1" t="s">
        <v>227</v>
      </c>
      <c r="B94" s="51">
        <f>(SUM($B$80:$B$91)-$D$95*$B$17)/12</f>
        <v>-1.4551915228366852E-11</v>
      </c>
      <c r="D94" s="1" t="s">
        <v>41</v>
      </c>
    </row>
    <row r="95" spans="1:4" x14ac:dyDescent="0.3">
      <c r="A95" s="1" t="s">
        <v>40</v>
      </c>
      <c r="D95" s="17">
        <v>1.9</v>
      </c>
    </row>
    <row r="96" spans="1:4" ht="15.6" thickBot="1" x14ac:dyDescent="0.35"/>
    <row r="97" spans="1:2" ht="15.6" thickBot="1" x14ac:dyDescent="0.35">
      <c r="A97" s="1" t="s">
        <v>228</v>
      </c>
      <c r="B97" s="21">
        <f>(MIN($K$52:$K$63)+$B$94)*1000</f>
        <v>-1.4551915228366852E-8</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E8865-A9EB-4434-84BD-9CD908D5ED32}">
  <dimension ref="A1:AE101"/>
  <sheetViews>
    <sheetView topLeftCell="J35" workbookViewId="0">
      <selection activeCell="R38" sqref="R38:Z49"/>
    </sheetView>
  </sheetViews>
  <sheetFormatPr defaultColWidth="9" defaultRowHeight="15" x14ac:dyDescent="0.3"/>
  <cols>
    <col min="1" max="1" width="29.109375" style="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9.33203125" style="1" bestFit="1" customWidth="1"/>
    <col min="15" max="15" width="7.33203125" style="1" bestFit="1" customWidth="1"/>
    <col min="16" max="17" width="9" style="1"/>
    <col min="18" max="28" width="10.88671875" style="1" customWidth="1"/>
    <col min="29" max="29" width="9" style="1"/>
    <col min="30" max="30" width="10.88671875" style="1" customWidth="1"/>
    <col min="31" max="16384" width="9" style="1"/>
  </cols>
  <sheetData>
    <row r="1" spans="1:19" x14ac:dyDescent="0.3">
      <c r="A1" s="47"/>
      <c r="J1" s="10" t="s">
        <v>36</v>
      </c>
      <c r="L1" s="8"/>
      <c r="M1" s="9" t="s">
        <v>78</v>
      </c>
    </row>
    <row r="2" spans="1:19" x14ac:dyDescent="0.3">
      <c r="B2" s="11" t="s">
        <v>27</v>
      </c>
      <c r="C2" s="11" t="s">
        <v>28</v>
      </c>
      <c r="D2" s="11" t="s">
        <v>29</v>
      </c>
      <c r="E2" s="11" t="s">
        <v>30</v>
      </c>
      <c r="F2" s="11" t="s">
        <v>31</v>
      </c>
      <c r="G2" s="11" t="s">
        <v>32</v>
      </c>
      <c r="H2" s="11" t="s">
        <v>33</v>
      </c>
      <c r="I2" s="11" t="s">
        <v>34</v>
      </c>
      <c r="J2" s="11" t="s">
        <v>35</v>
      </c>
    </row>
    <row r="3" spans="1:19" x14ac:dyDescent="0.3">
      <c r="A3" s="1" t="s">
        <v>37</v>
      </c>
    </row>
    <row r="4" spans="1:19" x14ac:dyDescent="0.3">
      <c r="A4" s="10" t="s">
        <v>12</v>
      </c>
      <c r="B4" s="19">
        <f>'計算用(太陽光)'!B4</f>
        <v>3984.801442596674</v>
      </c>
      <c r="C4" s="19">
        <f>'計算用(太陽光)'!C4</f>
        <v>10414.000659727313</v>
      </c>
      <c r="D4" s="19">
        <f>'計算用(太陽光)'!D4</f>
        <v>38345.222629796845</v>
      </c>
      <c r="E4" s="19">
        <f>'計算用(太陽光)'!E4</f>
        <v>18498.051948051947</v>
      </c>
      <c r="F4" s="19">
        <f>'計算用(太陽光)'!F4</f>
        <v>3813.3006720457151</v>
      </c>
      <c r="G4" s="19">
        <f>'計算用(太陽光)'!G4</f>
        <v>17842.589820359281</v>
      </c>
      <c r="H4" s="19">
        <f>'計算用(太陽光)'!H4</f>
        <v>7435.8566487317448</v>
      </c>
      <c r="I4" s="19">
        <f>'計算用(太陽光)'!I4</f>
        <v>3411.3654618473897</v>
      </c>
      <c r="J4" s="19">
        <f>'計算用(太陽光)'!J4</f>
        <v>10286.140122360372</v>
      </c>
      <c r="L4" s="16"/>
      <c r="M4" s="16"/>
      <c r="N4" s="16"/>
      <c r="O4" s="16"/>
      <c r="P4" s="16"/>
      <c r="Q4" s="16"/>
      <c r="R4" s="16"/>
      <c r="S4" s="16"/>
    </row>
    <row r="5" spans="1:19" x14ac:dyDescent="0.3">
      <c r="A5" s="10" t="s">
        <v>13</v>
      </c>
      <c r="B5" s="19">
        <f>'計算用(太陽光)'!B5</f>
        <v>3605.4866760168302</v>
      </c>
      <c r="C5" s="19">
        <f>'計算用(太陽光)'!C5</f>
        <v>9703.8427649904697</v>
      </c>
      <c r="D5" s="19">
        <f>'計算用(太陽光)'!D5</f>
        <v>37113.208803611735</v>
      </c>
      <c r="E5" s="19">
        <f>'計算用(太陽光)'!E5</f>
        <v>18686.2012987013</v>
      </c>
      <c r="F5" s="19">
        <f>'計算用(太陽光)'!F5</f>
        <v>3625.5944807742608</v>
      </c>
      <c r="G5" s="19">
        <f>'計算用(太陽光)'!G5</f>
        <v>18365.052395209579</v>
      </c>
      <c r="H5" s="19">
        <f>'計算用(太陽光)'!H5</f>
        <v>7487.8766333589547</v>
      </c>
      <c r="I5" s="19">
        <f>'計算用(太陽光)'!I5</f>
        <v>3431.0843373493976</v>
      </c>
      <c r="J5" s="19">
        <f>'計算用(太陽光)'!J5</f>
        <v>10445.297019932899</v>
      </c>
      <c r="L5" s="16"/>
      <c r="M5" s="16"/>
      <c r="N5" s="16"/>
      <c r="O5" s="16"/>
      <c r="P5" s="16"/>
      <c r="Q5" s="16"/>
      <c r="R5" s="16"/>
      <c r="S5" s="16"/>
    </row>
    <row r="6" spans="1:19" x14ac:dyDescent="0.3">
      <c r="A6" s="10" t="s">
        <v>14</v>
      </c>
      <c r="B6" s="19">
        <f>'計算用(太陽光)'!B6</f>
        <v>3624.4524143458225</v>
      </c>
      <c r="C6" s="19">
        <f>'計算用(太陽光)'!C6</f>
        <v>10462.465474270635</v>
      </c>
      <c r="D6" s="19">
        <f>'計算用(太陽光)'!D6</f>
        <v>41014.934537246052</v>
      </c>
      <c r="E6" s="19">
        <f>'計算用(太陽光)'!E6</f>
        <v>20141.883116883117</v>
      </c>
      <c r="F6" s="19">
        <f>'計算用(太陽光)'!F6</f>
        <v>3981.2483168675426</v>
      </c>
      <c r="G6" s="19">
        <f>'計算用(太陽光)'!G6</f>
        <v>21046.369760479043</v>
      </c>
      <c r="H6" s="19">
        <f>'計算用(太陽光)'!H6</f>
        <v>8218.1571867794009</v>
      </c>
      <c r="I6" s="19">
        <f>'計算用(太陽光)'!I6</f>
        <v>3914.1967871485945</v>
      </c>
      <c r="J6" s="19">
        <f>'計算用(太陽光)'!J6</f>
        <v>11879.711071640024</v>
      </c>
      <c r="L6" s="16"/>
      <c r="M6" s="16"/>
      <c r="N6" s="16"/>
      <c r="O6" s="16"/>
      <c r="P6" s="16"/>
      <c r="Q6" s="16"/>
      <c r="R6" s="16"/>
      <c r="S6" s="16"/>
    </row>
    <row r="7" spans="1:19" x14ac:dyDescent="0.3">
      <c r="A7" s="10" t="s">
        <v>15</v>
      </c>
      <c r="B7" s="19">
        <f>'計算用(太陽光)'!B7</f>
        <v>4091.9787081339714</v>
      </c>
      <c r="C7" s="19">
        <f>'計算用(太陽光)'!C7</f>
        <v>12445.85006589658</v>
      </c>
      <c r="D7" s="19">
        <f>'計算用(太陽光)'!D7</f>
        <v>52951.494074492097</v>
      </c>
      <c r="E7" s="19">
        <f>'計算用(太陽光)'!E7</f>
        <v>24400</v>
      </c>
      <c r="F7" s="19">
        <f>'計算用(太陽光)'!F7</f>
        <v>4909.8999999999996</v>
      </c>
      <c r="G7" s="19">
        <f>'計算用(太陽光)'!G7</f>
        <v>26340</v>
      </c>
      <c r="H7" s="19">
        <f>'計算用(太陽光)'!H7</f>
        <v>10412</v>
      </c>
      <c r="I7" s="19">
        <f>'計算用(太陽光)'!I7</f>
        <v>4910</v>
      </c>
      <c r="J7" s="19">
        <f>'計算用(太陽光)'!J7</f>
        <v>15216</v>
      </c>
      <c r="L7" s="16"/>
      <c r="M7" s="16"/>
      <c r="N7" s="16"/>
      <c r="O7" s="16"/>
      <c r="P7" s="16"/>
      <c r="Q7" s="16"/>
      <c r="R7" s="16"/>
      <c r="S7" s="16"/>
    </row>
    <row r="8" spans="1:19" x14ac:dyDescent="0.3">
      <c r="A8" s="10" t="s">
        <v>16</v>
      </c>
      <c r="B8" s="19">
        <f>'計算用(太陽光)'!B8</f>
        <v>4181</v>
      </c>
      <c r="C8" s="19">
        <f>'計算用(太陽光)'!C8</f>
        <v>12721</v>
      </c>
      <c r="D8" s="19">
        <f>'計算用(太陽光)'!D8</f>
        <v>52950</v>
      </c>
      <c r="E8" s="19">
        <f>'計算用(太陽光)'!E8</f>
        <v>24400</v>
      </c>
      <c r="F8" s="19">
        <f>'計算用(太陽光)'!F8</f>
        <v>4909.8999999999996</v>
      </c>
      <c r="G8" s="19">
        <f>'計算用(太陽光)'!G8</f>
        <v>26340</v>
      </c>
      <c r="H8" s="19">
        <f>'計算用(太陽光)'!H8</f>
        <v>10412</v>
      </c>
      <c r="I8" s="19">
        <f>'計算用(太陽光)'!I8</f>
        <v>4910</v>
      </c>
      <c r="J8" s="19">
        <f>'計算用(太陽光)'!J8</f>
        <v>15216</v>
      </c>
      <c r="L8" s="16"/>
      <c r="M8" s="16"/>
      <c r="N8" s="16"/>
      <c r="O8" s="16"/>
      <c r="P8" s="16"/>
      <c r="Q8" s="16"/>
      <c r="R8" s="16"/>
      <c r="S8" s="16"/>
    </row>
    <row r="9" spans="1:19" x14ac:dyDescent="0.3">
      <c r="A9" s="10" t="s">
        <v>17</v>
      </c>
      <c r="B9" s="19">
        <f>'計算用(太陽光)'!B9</f>
        <v>3931.9404306220094</v>
      </c>
      <c r="C9" s="19">
        <f>'計算用(太陽光)'!C9</f>
        <v>11385.68454918986</v>
      </c>
      <c r="D9" s="19">
        <f>'計算用(太陽光)'!D9</f>
        <v>45310.896726862302</v>
      </c>
      <c r="E9" s="19">
        <f>'計算用(太陽光)'!E9</f>
        <v>22360.064935064936</v>
      </c>
      <c r="F9" s="19">
        <f>'計算用(太陽光)'!F9</f>
        <v>4366.5399726352643</v>
      </c>
      <c r="G9" s="19">
        <f>'計算用(太陽光)'!G9</f>
        <v>22732.050898203594</v>
      </c>
      <c r="H9" s="19">
        <f>'計算用(太陽光)'!H9</f>
        <v>9105.4980784012296</v>
      </c>
      <c r="I9" s="19">
        <f>'計算用(太陽光)'!I9</f>
        <v>4288.8554216867469</v>
      </c>
      <c r="J9" s="19">
        <f>'計算用(太陽光)'!J9</f>
        <v>13117.931715018749</v>
      </c>
      <c r="L9" s="16"/>
      <c r="M9" s="16"/>
      <c r="N9" s="16"/>
      <c r="O9" s="16"/>
      <c r="P9" s="16"/>
      <c r="Q9" s="16"/>
      <c r="R9" s="16"/>
      <c r="S9" s="16"/>
    </row>
    <row r="10" spans="1:19" x14ac:dyDescent="0.3">
      <c r="A10" s="10" t="s">
        <v>18</v>
      </c>
      <c r="B10" s="19">
        <f>'計算用(太陽光)'!B10</f>
        <v>4354.1342416349426</v>
      </c>
      <c r="C10" s="19">
        <f>'計算用(太陽光)'!C10</f>
        <v>10427.847749596833</v>
      </c>
      <c r="D10" s="19">
        <f>'計算用(太陽光)'!D10</f>
        <v>37638.027370203163</v>
      </c>
      <c r="E10" s="19">
        <f>'計算用(太陽光)'!E10</f>
        <v>19478.409090909092</v>
      </c>
      <c r="F10" s="19">
        <f>'計算用(太陽光)'!F10</f>
        <v>3689.809756735548</v>
      </c>
      <c r="G10" s="19">
        <f>'計算用(太陽光)'!G10</f>
        <v>18808.652694610777</v>
      </c>
      <c r="H10" s="19">
        <f>'計算用(太陽光)'!H10</f>
        <v>7796.9953881629517</v>
      </c>
      <c r="I10" s="19">
        <f>'計算用(太陽光)'!I10</f>
        <v>3539.5381526104416</v>
      </c>
      <c r="J10" s="19">
        <f>'計算用(太陽光)'!J10</f>
        <v>11179.020327610026</v>
      </c>
      <c r="L10" s="16"/>
      <c r="M10" s="16"/>
      <c r="N10" s="16"/>
      <c r="O10" s="16"/>
      <c r="P10" s="16"/>
      <c r="Q10" s="16"/>
      <c r="R10" s="16"/>
      <c r="S10" s="16"/>
    </row>
    <row r="11" spans="1:19" x14ac:dyDescent="0.3">
      <c r="A11" s="10" t="s">
        <v>19</v>
      </c>
      <c r="B11" s="19">
        <f>'計算用(太陽光)'!B11</f>
        <v>4532.8114606291329</v>
      </c>
      <c r="C11" s="19">
        <f>'計算用(太陽光)'!C11</f>
        <v>11630.56641254948</v>
      </c>
      <c r="D11" s="19">
        <f>'計算用(太陽光)'!D11</f>
        <v>40007.430304740403</v>
      </c>
      <c r="E11" s="19">
        <f>'計算用(太陽光)'!E11</f>
        <v>19260.551948051947</v>
      </c>
      <c r="F11" s="19">
        <f>'計算用(太陽光)'!F11</f>
        <v>4070.1617758908628</v>
      </c>
      <c r="G11" s="19">
        <f>'計算用(太陽光)'!G11</f>
        <v>19557.844311377245</v>
      </c>
      <c r="H11" s="19">
        <f>'計算用(太陽光)'!H11</f>
        <v>8345.2059953881635</v>
      </c>
      <c r="I11" s="19">
        <f>'計算用(太陽光)'!I11</f>
        <v>3647.9919678714859</v>
      </c>
      <c r="J11" s="19">
        <f>'計算用(太陽光)'!J11</f>
        <v>11405.243339253997</v>
      </c>
      <c r="L11" s="16"/>
      <c r="M11" s="16"/>
      <c r="N11" s="16"/>
      <c r="O11" s="16"/>
      <c r="P11" s="16"/>
      <c r="Q11" s="16"/>
      <c r="R11" s="16"/>
      <c r="S11" s="16"/>
    </row>
    <row r="12" spans="1:19" x14ac:dyDescent="0.3">
      <c r="A12" s="10" t="s">
        <v>20</v>
      </c>
      <c r="B12" s="19">
        <f>'計算用(太陽光)'!B12</f>
        <v>4882.180324584252</v>
      </c>
      <c r="C12" s="19">
        <f>'計算用(太陽光)'!C12</f>
        <v>12970.766896349509</v>
      </c>
      <c r="D12" s="19">
        <f>'計算用(太陽光)'!D12</f>
        <v>44339.449492099324</v>
      </c>
      <c r="E12" s="19">
        <f>'計算用(太陽光)'!E12</f>
        <v>21686.688311688311</v>
      </c>
      <c r="F12" s="19">
        <f>'計算用(太陽光)'!F12</f>
        <v>4618.4614398680051</v>
      </c>
      <c r="G12" s="19">
        <f>'計算用(太陽光)'!G12</f>
        <v>23500.958083832335</v>
      </c>
      <c r="H12" s="19">
        <f>'計算用(太陽光)'!H12</f>
        <v>10072.869715603381</v>
      </c>
      <c r="I12" s="19">
        <f>'計算用(太陽光)'!I12</f>
        <v>4525.4819277108436</v>
      </c>
      <c r="J12" s="19">
        <f>'計算用(太陽光)'!J12</f>
        <v>14587.380303927373</v>
      </c>
      <c r="L12" s="16"/>
      <c r="M12" s="16"/>
      <c r="N12" s="16"/>
      <c r="O12" s="16"/>
      <c r="P12" s="16"/>
      <c r="Q12" s="16"/>
      <c r="R12" s="16"/>
      <c r="S12" s="16"/>
    </row>
    <row r="13" spans="1:19" x14ac:dyDescent="0.3">
      <c r="A13" s="10" t="s">
        <v>21</v>
      </c>
      <c r="B13" s="19">
        <f>'計算用(太陽光)'!B13</f>
        <v>4982</v>
      </c>
      <c r="C13" s="19">
        <f>'計算用(太陽光)'!C13</f>
        <v>13493</v>
      </c>
      <c r="D13" s="19">
        <f>'計算用(太陽光)'!D13</f>
        <v>47535.972065462753</v>
      </c>
      <c r="E13" s="19">
        <f>'計算用(太陽光)'!E13</f>
        <v>22746.266233766233</v>
      </c>
      <c r="F13" s="19">
        <f>'計算用(太陽光)'!F13</f>
        <v>4860.5036338759328</v>
      </c>
      <c r="G13" s="19">
        <f>'計算用(太陽光)'!G13</f>
        <v>24240.291916167665</v>
      </c>
      <c r="H13" s="19">
        <f>'計算用(太陽光)'!H13</f>
        <v>10313.962336664104</v>
      </c>
      <c r="I13" s="19">
        <f>'計算用(太陽光)'!I13</f>
        <v>4525.4819277108436</v>
      </c>
      <c r="J13" s="19">
        <f>'計算用(太陽光)'!J13</f>
        <v>14778.568778369845</v>
      </c>
      <c r="L13" s="16"/>
      <c r="M13" s="16"/>
      <c r="N13" s="16"/>
      <c r="O13" s="16"/>
      <c r="P13" s="16"/>
      <c r="Q13" s="16"/>
      <c r="R13" s="16"/>
      <c r="S13" s="16"/>
    </row>
    <row r="14" spans="1:19" x14ac:dyDescent="0.3">
      <c r="A14" s="10" t="s">
        <v>22</v>
      </c>
      <c r="B14" s="19">
        <f>'計算用(太陽光)'!B14</f>
        <v>4913.1244239631333</v>
      </c>
      <c r="C14" s="19">
        <f>'計算用(太陽光)'!C14</f>
        <v>13345.627400674388</v>
      </c>
      <c r="D14" s="19">
        <f>'計算用(太陽光)'!D14</f>
        <v>47535.673250564338</v>
      </c>
      <c r="E14" s="19">
        <f>'計算用(太陽光)'!E14</f>
        <v>22746.266233766233</v>
      </c>
      <c r="F14" s="19">
        <f>'計算用(太陽光)'!F14</f>
        <v>4860.5036338759328</v>
      </c>
      <c r="G14" s="19">
        <f>'計算用(太陽光)'!G14</f>
        <v>24240.291916167665</v>
      </c>
      <c r="H14" s="19">
        <f>'計算用(太陽光)'!H14</f>
        <v>10313.962336664104</v>
      </c>
      <c r="I14" s="19">
        <f>'計算用(太陽光)'!I14</f>
        <v>4525.4819277108436</v>
      </c>
      <c r="J14" s="19">
        <f>'計算用(太陽光)'!J14</f>
        <v>14778.568778369845</v>
      </c>
      <c r="L14" s="16"/>
      <c r="M14" s="16"/>
      <c r="N14" s="16"/>
      <c r="O14" s="16"/>
      <c r="P14" s="16"/>
      <c r="Q14" s="16"/>
      <c r="R14" s="16"/>
      <c r="S14" s="16"/>
    </row>
    <row r="15" spans="1:19" x14ac:dyDescent="0.3">
      <c r="A15" s="10" t="s">
        <v>23</v>
      </c>
      <c r="B15" s="19">
        <f>'計算用(太陽光)'!B15</f>
        <v>4533.80965738329</v>
      </c>
      <c r="C15" s="19">
        <f>'計算用(太陽光)'!C15</f>
        <v>12399.079900307872</v>
      </c>
      <c r="D15" s="19">
        <f>'計算用(太陽光)'!D15</f>
        <v>43155.744074492097</v>
      </c>
      <c r="E15" s="19">
        <f>'計算用(太陽光)'!E15</f>
        <v>20775.64935064935</v>
      </c>
      <c r="F15" s="19">
        <f>'計算用(太陽光)'!F15</f>
        <v>4499.9101611702445</v>
      </c>
      <c r="G15" s="19">
        <f>'計算用(太陽光)'!G15</f>
        <v>21598.405688622755</v>
      </c>
      <c r="H15" s="19">
        <f>'計算用(太陽光)'!H15</f>
        <v>9104.4976940814759</v>
      </c>
      <c r="I15" s="19">
        <f>'計算用(太陽光)'!I15</f>
        <v>4042.3694779116468</v>
      </c>
      <c r="J15" s="19">
        <f>'計算用(太陽光)'!J15</f>
        <v>12567.388987566608</v>
      </c>
      <c r="L15" s="16"/>
      <c r="M15" s="16"/>
      <c r="N15" s="16"/>
      <c r="O15" s="16"/>
      <c r="P15" s="16"/>
      <c r="Q15" s="16"/>
      <c r="R15" s="16"/>
      <c r="S15" s="16"/>
    </row>
    <row r="16" spans="1:19" x14ac:dyDescent="0.3">
      <c r="B16" s="2"/>
      <c r="C16" s="2"/>
      <c r="D16" s="2"/>
      <c r="E16" s="2"/>
      <c r="F16" s="2"/>
      <c r="G16" s="2"/>
      <c r="H16" s="2"/>
      <c r="I16" s="2"/>
      <c r="J16" s="2"/>
      <c r="K16" s="2"/>
    </row>
    <row r="17" spans="1:23" x14ac:dyDescent="0.3">
      <c r="A17" s="1" t="s">
        <v>44</v>
      </c>
      <c r="B17" s="34">
        <f>'計算用(太陽光)'!B17</f>
        <v>170916.10962190721</v>
      </c>
      <c r="C17" s="2"/>
      <c r="D17" s="2"/>
      <c r="E17" s="2"/>
      <c r="F17" s="2"/>
      <c r="G17" s="2"/>
      <c r="H17" s="2"/>
      <c r="I17" s="2"/>
      <c r="J17" s="2"/>
      <c r="K17" s="2"/>
    </row>
    <row r="18" spans="1:23" x14ac:dyDescent="0.3">
      <c r="B18" s="2"/>
      <c r="C18" s="2"/>
      <c r="D18" s="2"/>
      <c r="E18" s="2"/>
      <c r="F18" s="2"/>
      <c r="G18" s="2"/>
      <c r="H18" s="2"/>
      <c r="I18" s="2"/>
      <c r="J18" s="2"/>
      <c r="K18" s="2"/>
    </row>
    <row r="19" spans="1:23" x14ac:dyDescent="0.3">
      <c r="A19" s="1" t="s">
        <v>52</v>
      </c>
      <c r="B19" s="35">
        <f>'計算用(太陽光)'!B19</f>
        <v>0.1953</v>
      </c>
      <c r="C19" s="35">
        <f>'計算用(太陽光)'!C19</f>
        <v>0.10210000000000001</v>
      </c>
      <c r="D19" s="35">
        <f>'計算用(太陽光)'!D19</f>
        <v>5.5E-2</v>
      </c>
      <c r="E19" s="35">
        <f>'計算用(太陽光)'!E19</f>
        <v>7.4999999999999997E-3</v>
      </c>
      <c r="F19" s="35">
        <f>'計算用(太陽光)'!F19</f>
        <v>0.22329999999999997</v>
      </c>
      <c r="G19" s="35">
        <f>'計算用(太陽光)'!G19</f>
        <v>-9.1999999999999998E-3</v>
      </c>
      <c r="H19" s="35">
        <f>'計算用(太陽光)'!H19</f>
        <v>-4.4000000000000003E-3</v>
      </c>
      <c r="I19" s="35">
        <f>'計算用(太陽光)'!I19</f>
        <v>8.6999999999999994E-2</v>
      </c>
      <c r="J19" s="35">
        <f>'計算用(太陽光)'!J19</f>
        <v>0.2225</v>
      </c>
      <c r="K19" s="1" t="s">
        <v>70</v>
      </c>
    </row>
    <row r="21" spans="1:23" x14ac:dyDescent="0.3">
      <c r="A21" s="1" t="s">
        <v>53</v>
      </c>
      <c r="B21" s="35">
        <f>'計算用(太陽光)'!B21</f>
        <v>0.01</v>
      </c>
      <c r="C21" s="14">
        <f>B21</f>
        <v>0.01</v>
      </c>
      <c r="D21" s="14">
        <f t="shared" ref="D21:J21" si="0">C21</f>
        <v>0.01</v>
      </c>
      <c r="E21" s="14">
        <f t="shared" si="0"/>
        <v>0.01</v>
      </c>
      <c r="F21" s="14">
        <f t="shared" si="0"/>
        <v>0.01</v>
      </c>
      <c r="G21" s="14">
        <f t="shared" si="0"/>
        <v>0.01</v>
      </c>
      <c r="H21" s="14">
        <f t="shared" si="0"/>
        <v>0.01</v>
      </c>
      <c r="I21" s="14">
        <f t="shared" si="0"/>
        <v>0.01</v>
      </c>
      <c r="J21" s="14">
        <f t="shared" si="0"/>
        <v>0.01</v>
      </c>
      <c r="L21" s="12"/>
    </row>
    <row r="22" spans="1:23" x14ac:dyDescent="0.3">
      <c r="L22" s="12"/>
    </row>
    <row r="23" spans="1:23" x14ac:dyDescent="0.3">
      <c r="A23" s="1" t="s">
        <v>77</v>
      </c>
      <c r="B23" s="22" t="s">
        <v>45</v>
      </c>
      <c r="N23" s="1" t="s">
        <v>79</v>
      </c>
    </row>
    <row r="24" spans="1:23" x14ac:dyDescent="0.3">
      <c r="A24" s="10" t="s">
        <v>12</v>
      </c>
      <c r="B24" s="35">
        <f>'計算用(太陽光)'!B24</f>
        <v>1.2142600650463761E-2</v>
      </c>
      <c r="C24" s="35">
        <f>'計算用(太陽光)'!C24</f>
        <v>2.8181549429821033E-2</v>
      </c>
      <c r="D24" s="35">
        <f>'計算用(太陽光)'!D24</f>
        <v>1.3229408405773704E-2</v>
      </c>
      <c r="E24" s="35">
        <f>'計算用(太陽光)'!E24</f>
        <v>3.8528131543591478E-2</v>
      </c>
      <c r="F24" s="35">
        <f>'計算用(太陽光)'!F24</f>
        <v>7.2915705613602083E-2</v>
      </c>
      <c r="G24" s="35">
        <f>'計算用(太陽光)'!G24</f>
        <v>4.4121488381227723E-2</v>
      </c>
      <c r="H24" s="35">
        <f>'計算用(太陽光)'!H24</f>
        <v>3.1331843983800754E-2</v>
      </c>
      <c r="I24" s="35">
        <f>'計算用(太陽光)'!I24</f>
        <v>4.3272335499658407E-2</v>
      </c>
      <c r="J24" s="35">
        <f>'計算用(太陽光)'!J24</f>
        <v>8.2397197899212859E-3</v>
      </c>
      <c r="N24" s="35">
        <f>HLOOKUP('入力(太陽光)'!$E$13,$B$2:$J$35,23,0)</f>
        <v>2.8181549429821033E-2</v>
      </c>
      <c r="Q24" s="65"/>
      <c r="R24" s="65"/>
      <c r="S24" s="65"/>
      <c r="T24" s="65"/>
      <c r="U24" s="65"/>
      <c r="V24" s="65"/>
      <c r="W24" s="65"/>
    </row>
    <row r="25" spans="1:23" x14ac:dyDescent="0.3">
      <c r="A25" s="10" t="s">
        <v>13</v>
      </c>
      <c r="B25" s="35">
        <f>'計算用(太陽光)'!B25</f>
        <v>3.7828330290400392E-2</v>
      </c>
      <c r="C25" s="35">
        <f>'計算用(太陽光)'!C25</f>
        <v>0.16656764123326587</v>
      </c>
      <c r="D25" s="35">
        <f>'計算用(太陽光)'!D25</f>
        <v>0.12243494811914483</v>
      </c>
      <c r="E25" s="35">
        <f>'計算用(太陽光)'!E25</f>
        <v>0.15568315602564578</v>
      </c>
      <c r="F25" s="35">
        <f>'計算用(太陽光)'!F25</f>
        <v>0.23320296810398647</v>
      </c>
      <c r="G25" s="35">
        <f>'計算用(太陽光)'!G25</f>
        <v>0.16361703393235211</v>
      </c>
      <c r="H25" s="35">
        <f>'計算用(太陽光)'!H25</f>
        <v>0.18464488709930771</v>
      </c>
      <c r="I25" s="35">
        <f>'計算用(太陽光)'!I25</f>
        <v>0.21356823017936777</v>
      </c>
      <c r="J25" s="35">
        <f>'計算用(太陽光)'!J25</f>
        <v>6.9262110077576267E-2</v>
      </c>
      <c r="N25" s="35">
        <f>HLOOKUP('入力(太陽光)'!$E$13,$B$2:$J$35,24,0)</f>
        <v>0.16656764123326587</v>
      </c>
      <c r="Q25" s="65"/>
      <c r="R25" s="65"/>
      <c r="S25" s="65"/>
      <c r="T25" s="65"/>
      <c r="U25" s="65"/>
      <c r="V25" s="65"/>
      <c r="W25" s="65"/>
    </row>
    <row r="26" spans="1:23" x14ac:dyDescent="0.3">
      <c r="A26" s="10" t="s">
        <v>14</v>
      </c>
      <c r="B26" s="35">
        <f>'計算用(太陽光)'!B26</f>
        <v>6.4898635830027335E-2</v>
      </c>
      <c r="C26" s="35">
        <f>'計算用(太陽光)'!C26</f>
        <v>0.19630802157814731</v>
      </c>
      <c r="D26" s="35">
        <f>'計算用(太陽光)'!D26</f>
        <v>0.1464804597355667</v>
      </c>
      <c r="E26" s="35">
        <f>'計算用(太陽光)'!E26</f>
        <v>0.17887873555038278</v>
      </c>
      <c r="F26" s="35">
        <f>'計算用(太陽光)'!F26</f>
        <v>0.26459127313225916</v>
      </c>
      <c r="G26" s="35">
        <f>'計算用(太陽光)'!G26</f>
        <v>0.1861853993576886</v>
      </c>
      <c r="H26" s="35">
        <f>'計算用(太陽光)'!H26</f>
        <v>0.16888924707047887</v>
      </c>
      <c r="I26" s="35">
        <f>'計算用(太陽光)'!I26</f>
        <v>0.19373006263599715</v>
      </c>
      <c r="J26" s="35">
        <f>'計算用(太陽光)'!J26</f>
        <v>9.2959611407899781E-2</v>
      </c>
      <c r="N26" s="35">
        <f>HLOOKUP('入力(太陽光)'!$E$13,$B$2:$J$35,25,0)</f>
        <v>0.19630802157814731</v>
      </c>
      <c r="Q26" s="65"/>
      <c r="R26" s="65"/>
      <c r="S26" s="65"/>
      <c r="T26" s="65"/>
      <c r="U26" s="65"/>
      <c r="V26" s="65"/>
      <c r="W26" s="65"/>
    </row>
    <row r="27" spans="1:23" x14ac:dyDescent="0.3">
      <c r="A27" s="10" t="s">
        <v>15</v>
      </c>
      <c r="B27" s="35">
        <f>'計算用(太陽光)'!B27</f>
        <v>9.0640911938341839E-2</v>
      </c>
      <c r="C27" s="35">
        <f>'計算用(太陽光)'!C27</f>
        <v>0.19878220570745336</v>
      </c>
      <c r="D27" s="35">
        <f>'計算用(太陽光)'!D27</f>
        <v>0.22287714441198159</v>
      </c>
      <c r="E27" s="35">
        <f>'計算用(太陽光)'!E27</f>
        <v>0.2184989031484264</v>
      </c>
      <c r="F27" s="35">
        <f>'計算用(太陽光)'!F27</f>
        <v>0.29750511504908228</v>
      </c>
      <c r="G27" s="35">
        <f>'計算用(太陽光)'!G27</f>
        <v>0.23762540490095496</v>
      </c>
      <c r="H27" s="35">
        <f>'計算用(太陽光)'!H27</f>
        <v>0.26812241365029232</v>
      </c>
      <c r="I27" s="35">
        <f>'計算用(太陽光)'!I27</f>
        <v>0.29473141549884235</v>
      </c>
      <c r="J27" s="35">
        <f>'計算用(太陽光)'!J27</f>
        <v>0.1388163841301237</v>
      </c>
      <c r="N27" s="35">
        <f>HLOOKUP('入力(太陽光)'!$E$13,$B$2:$J$35,26,0)</f>
        <v>0.19878220570745336</v>
      </c>
      <c r="Q27" s="65"/>
      <c r="R27" s="65"/>
      <c r="S27" s="65"/>
      <c r="T27" s="65"/>
      <c r="U27" s="65"/>
      <c r="V27" s="65"/>
      <c r="W27" s="65"/>
    </row>
    <row r="28" spans="1:23" x14ac:dyDescent="0.3">
      <c r="A28" s="10" t="s">
        <v>16</v>
      </c>
      <c r="B28" s="35">
        <f>'計算用(太陽光)'!B28</f>
        <v>9.1073735238599157E-2</v>
      </c>
      <c r="C28" s="35">
        <f>'計算用(太陽光)'!C28</f>
        <v>0.24381754091344321</v>
      </c>
      <c r="D28" s="35">
        <f>'計算用(太陽光)'!D28</f>
        <v>0.24425820368383164</v>
      </c>
      <c r="E28" s="35">
        <f>'計算用(太陽光)'!E28</f>
        <v>0.27869265912356106</v>
      </c>
      <c r="F28" s="35">
        <f>'計算用(太陽光)'!F28</f>
        <v>0.35182902431223106</v>
      </c>
      <c r="G28" s="35">
        <f>'計算用(太陽光)'!G28</f>
        <v>0.27445188237473844</v>
      </c>
      <c r="H28" s="35">
        <f>'計算用(太陽光)'!H28</f>
        <v>0.28834633649036939</v>
      </c>
      <c r="I28" s="35">
        <f>'計算用(太陽光)'!I28</f>
        <v>0.32631029874059991</v>
      </c>
      <c r="J28" s="35">
        <f>'計算用(太陽光)'!J28</f>
        <v>0.13834583944863929</v>
      </c>
      <c r="N28" s="35">
        <f>HLOOKUP('入力(太陽光)'!$E$13,$B$2:$J$35,27,0)</f>
        <v>0.24381754091344321</v>
      </c>
      <c r="Q28" s="65"/>
      <c r="R28" s="65"/>
      <c r="S28" s="65"/>
      <c r="T28" s="65"/>
      <c r="U28" s="65"/>
      <c r="V28" s="65"/>
      <c r="W28" s="65"/>
    </row>
    <row r="29" spans="1:23" x14ac:dyDescent="0.3">
      <c r="A29" s="10" t="s">
        <v>17</v>
      </c>
      <c r="B29" s="35">
        <f>'計算用(太陽光)'!B29</f>
        <v>4.1116201553973442E-2</v>
      </c>
      <c r="C29" s="35">
        <f>'計算用(太陽光)'!C29</f>
        <v>0.15252464723086462</v>
      </c>
      <c r="D29" s="35">
        <f>'計算用(太陽光)'!D29</f>
        <v>0.14827568201599622</v>
      </c>
      <c r="E29" s="35">
        <f>'計算用(太陽光)'!E29</f>
        <v>0.16118087782450852</v>
      </c>
      <c r="F29" s="35">
        <f>'計算用(太陽光)'!F29</f>
        <v>0.19387445338096013</v>
      </c>
      <c r="G29" s="35">
        <f>'計算用(太陽光)'!G29</f>
        <v>0.17030843401105203</v>
      </c>
      <c r="H29" s="35">
        <f>'計算用(太陽光)'!H29</f>
        <v>0.16537059218903255</v>
      </c>
      <c r="I29" s="35">
        <f>'計算用(太陽光)'!I29</f>
        <v>0.20072534128378547</v>
      </c>
      <c r="J29" s="35">
        <f>'計算用(太陽光)'!J29</f>
        <v>9.7579689156730362E-2</v>
      </c>
      <c r="N29" s="35">
        <f>HLOOKUP('入力(太陽光)'!$E$13,$B$2:$J$35,28,0)</f>
        <v>0.15252464723086462</v>
      </c>
      <c r="Q29" s="65"/>
      <c r="R29" s="65"/>
      <c r="S29" s="65"/>
      <c r="T29" s="65"/>
      <c r="U29" s="65"/>
      <c r="V29" s="65"/>
      <c r="W29" s="65"/>
    </row>
    <row r="30" spans="1:23" x14ac:dyDescent="0.3">
      <c r="A30" s="10" t="s">
        <v>18</v>
      </c>
      <c r="B30" s="35">
        <f>'計算用(太陽光)'!B30</f>
        <v>6.9769827108486096E-3</v>
      </c>
      <c r="C30" s="35">
        <f>'計算用(太陽光)'!C30</f>
        <v>0.10659583081698802</v>
      </c>
      <c r="D30" s="35">
        <f>'計算用(太陽光)'!D30</f>
        <v>7.0264088314624981E-2</v>
      </c>
      <c r="E30" s="35">
        <f>'計算用(太陽光)'!E30</f>
        <v>9.3259860990098711E-2</v>
      </c>
      <c r="F30" s="35">
        <f>'計算用(太陽光)'!F30</f>
        <v>0.14000168134652419</v>
      </c>
      <c r="G30" s="35">
        <f>'計算用(太陽光)'!G30</f>
        <v>0.10303436892503745</v>
      </c>
      <c r="H30" s="35">
        <f>'計算用(太陽光)'!H30</f>
        <v>0.10959269766043128</v>
      </c>
      <c r="I30" s="35">
        <f>'計算用(太陽光)'!I30</f>
        <v>0.13775712388867761</v>
      </c>
      <c r="J30" s="35">
        <f>'計算用(太陽光)'!J30</f>
        <v>5.7643314767483002E-2</v>
      </c>
      <c r="N30" s="35">
        <f>HLOOKUP('入力(太陽光)'!$E$13,$B$2:$J$35,29,0)</f>
        <v>0.10659583081698802</v>
      </c>
      <c r="Q30" s="65"/>
      <c r="R30" s="65"/>
      <c r="S30" s="65"/>
      <c r="T30" s="65"/>
      <c r="U30" s="65"/>
      <c r="V30" s="65"/>
      <c r="W30" s="65"/>
    </row>
    <row r="31" spans="1:23" x14ac:dyDescent="0.3">
      <c r="A31" s="10" t="s">
        <v>19</v>
      </c>
      <c r="B31" s="35">
        <f>'計算用(太陽光)'!B31</f>
        <v>5.9511484115288768E-3</v>
      </c>
      <c r="C31" s="35">
        <f>'計算用(太陽光)'!C31</f>
        <v>1.2028013009937092E-2</v>
      </c>
      <c r="D31" s="35">
        <f>'計算用(太陽光)'!D31</f>
        <v>4.4894274984016384E-3</v>
      </c>
      <c r="E31" s="35">
        <f>'計算用(太陽光)'!E31</f>
        <v>4.0082589817632486E-3</v>
      </c>
      <c r="F31" s="35">
        <f>'計算用(太陽光)'!F31</f>
        <v>6.4777489354396114E-3</v>
      </c>
      <c r="G31" s="35">
        <f>'計算用(太陽光)'!G31</f>
        <v>3.9749969514393507E-3</v>
      </c>
      <c r="H31" s="35">
        <f>'計算用(太陽光)'!H31</f>
        <v>4.364630475483927E-3</v>
      </c>
      <c r="I31" s="35">
        <f>'計算用(太陽光)'!I31</f>
        <v>4.960666402369013E-3</v>
      </c>
      <c r="J31" s="35">
        <f>'計算用(太陽光)'!J31</f>
        <v>1.6333015650631915E-3</v>
      </c>
      <c r="N31" s="35">
        <f>HLOOKUP('入力(太陽光)'!$E$13,$B$2:$J$35,30,0)</f>
        <v>1.2028013009937092E-2</v>
      </c>
      <c r="Q31" s="65"/>
      <c r="R31" s="65"/>
      <c r="S31" s="65"/>
      <c r="T31" s="65"/>
      <c r="U31" s="65"/>
      <c r="V31" s="65"/>
      <c r="W31" s="65"/>
    </row>
    <row r="32" spans="1:23" x14ac:dyDescent="0.3">
      <c r="A32" s="10" t="s">
        <v>20</v>
      </c>
      <c r="B32" s="35">
        <f>'計算用(太陽光)'!B32</f>
        <v>5.438518987742562E-3</v>
      </c>
      <c r="C32" s="35">
        <f>'計算用(太陽光)'!C32</f>
        <v>1.4579331553998525E-2</v>
      </c>
      <c r="D32" s="35">
        <f>'計算用(太陽光)'!D32</f>
        <v>8.68605792524158E-3</v>
      </c>
      <c r="E32" s="35">
        <f>'計算用(太陽光)'!E32</f>
        <v>4.6874707144433217E-2</v>
      </c>
      <c r="F32" s="35">
        <f>'計算用(太陽光)'!F32</f>
        <v>2.6713223709652196E-2</v>
      </c>
      <c r="G32" s="35">
        <f>'計算用(太陽光)'!G32</f>
        <v>3.9624046566514706E-2</v>
      </c>
      <c r="H32" s="35">
        <f>'計算用(太陽光)'!H32</f>
        <v>3.9653313868235451E-2</v>
      </c>
      <c r="I32" s="35">
        <f>'計算用(太陽光)'!I32</f>
        <v>5.0411201991303542E-2</v>
      </c>
      <c r="J32" s="35">
        <f>'計算用(太陽光)'!J32</f>
        <v>1.4399993927022832E-2</v>
      </c>
      <c r="N32" s="35">
        <f>HLOOKUP('入力(太陽光)'!$E$13,$B$2:$J$35,31,0)</f>
        <v>1.4579331553998525E-2</v>
      </c>
      <c r="Q32" s="65"/>
      <c r="R32" s="65"/>
      <c r="S32" s="65"/>
      <c r="T32" s="65"/>
      <c r="U32" s="65"/>
      <c r="V32" s="65"/>
      <c r="W32" s="65"/>
    </row>
    <row r="33" spans="1:30" x14ac:dyDescent="0.3">
      <c r="A33" s="10" t="s">
        <v>21</v>
      </c>
      <c r="B33" s="35">
        <f>'計算用(太陽光)'!B33</f>
        <v>1.1499157976160098E-2</v>
      </c>
      <c r="C33" s="35">
        <f>'計算用(太陽光)'!C33</f>
        <v>3.6399882618509419E-2</v>
      </c>
      <c r="D33" s="35">
        <f>'計算用(太陽光)'!D33</f>
        <v>2.2092473867435611E-2</v>
      </c>
      <c r="E33" s="35">
        <f>'計算用(太陽光)'!E33</f>
        <v>6.200693879792999E-2</v>
      </c>
      <c r="F33" s="35">
        <f>'計算用(太陽光)'!F33</f>
        <v>2.3171773875094764E-2</v>
      </c>
      <c r="G33" s="35">
        <f>'計算用(太陽光)'!G33</f>
        <v>5.0786227802522253E-2</v>
      </c>
      <c r="H33" s="35">
        <f>'計算用(太陽光)'!H33</f>
        <v>5.473449367017922E-2</v>
      </c>
      <c r="I33" s="35">
        <f>'計算用(太陽光)'!I33</f>
        <v>6.7949065525172103E-2</v>
      </c>
      <c r="J33" s="35">
        <f>'計算用(太陽光)'!J33</f>
        <v>2.9949721571281902E-2</v>
      </c>
      <c r="N33" s="35">
        <f>HLOOKUP('入力(太陽光)'!$E$13,$B$2:$J$35,32,0)</f>
        <v>3.6399882618509419E-2</v>
      </c>
      <c r="Q33" s="65"/>
      <c r="R33" s="65"/>
      <c r="S33" s="65"/>
      <c r="T33" s="65"/>
      <c r="U33" s="65"/>
      <c r="V33" s="65"/>
      <c r="W33" s="65"/>
    </row>
    <row r="34" spans="1:30" x14ac:dyDescent="0.3">
      <c r="A34" s="10" t="s">
        <v>22</v>
      </c>
      <c r="B34" s="35">
        <f>'計算用(太陽光)'!B34</f>
        <v>1.3789516971117648E-2</v>
      </c>
      <c r="C34" s="35">
        <f>'計算用(太陽光)'!C34</f>
        <v>1.4948091780204021E-2</v>
      </c>
      <c r="D34" s="35">
        <f>'計算用(太陽光)'!D34</f>
        <v>8.7674651036243473E-3</v>
      </c>
      <c r="E34" s="35">
        <f>'計算用(太陽光)'!E34</f>
        <v>2.6472962308955829E-2</v>
      </c>
      <c r="F34" s="35">
        <f>'計算用(太陽光)'!F34</f>
        <v>1.3009814254932028E-2</v>
      </c>
      <c r="G34" s="35">
        <f>'計算用(太陽光)'!G34</f>
        <v>2.8238229752686483E-2</v>
      </c>
      <c r="H34" s="35">
        <f>'計算用(太陽光)'!H34</f>
        <v>2.4682551352177107E-2</v>
      </c>
      <c r="I34" s="35">
        <f>'計算用(太陽光)'!I34</f>
        <v>3.2316727442424309E-2</v>
      </c>
      <c r="J34" s="35">
        <f>'計算用(太陽光)'!J34</f>
        <v>1.2487267062250867E-2</v>
      </c>
      <c r="N34" s="35">
        <f>HLOOKUP('入力(太陽光)'!$E$13,$B$2:$J$35,33,0)</f>
        <v>1.4948091780204021E-2</v>
      </c>
      <c r="Q34" s="1" t="s">
        <v>93</v>
      </c>
    </row>
    <row r="35" spans="1:30" x14ac:dyDescent="0.3">
      <c r="A35" s="10" t="s">
        <v>23</v>
      </c>
      <c r="B35" s="35">
        <f>'計算用(太陽光)'!B35</f>
        <v>1.1614655113282447E-2</v>
      </c>
      <c r="C35" s="35">
        <f>'計算用(太陽光)'!C35</f>
        <v>2.1113847670920782E-2</v>
      </c>
      <c r="D35" s="35">
        <f>'計算用(太陽光)'!D35</f>
        <v>8.477644096713529E-3</v>
      </c>
      <c r="E35" s="35">
        <f>'計算用(太陽光)'!E35</f>
        <v>1.8041253168685861E-2</v>
      </c>
      <c r="F35" s="35">
        <f>'計算用(太陽光)'!F35</f>
        <v>3.3553318062202284E-2</v>
      </c>
      <c r="G35" s="35">
        <f>'計算用(太陽光)'!G35</f>
        <v>2.2658784985781007E-2</v>
      </c>
      <c r="H35" s="35">
        <f>'計算用(太陽光)'!H35</f>
        <v>2.0525555021530154E-2</v>
      </c>
      <c r="I35" s="35">
        <f>'計算用(太陽光)'!I35</f>
        <v>2.9697457076299363E-2</v>
      </c>
      <c r="J35" s="35">
        <f>'計算用(太陽光)'!J35</f>
        <v>7.657952760546937E-3</v>
      </c>
      <c r="N35" s="35">
        <f>HLOOKUP('入力(太陽光)'!$E$13,$B$2:$J$35,34,0)</f>
        <v>2.1113847670920782E-2</v>
      </c>
      <c r="Z35" s="10" t="s">
        <v>36</v>
      </c>
    </row>
    <row r="36" spans="1:30" x14ac:dyDescent="0.3">
      <c r="A36" s="10"/>
      <c r="B36" s="10"/>
      <c r="C36" s="10"/>
      <c r="D36" s="10"/>
      <c r="E36" s="10"/>
      <c r="F36" s="10"/>
      <c r="G36" s="10"/>
      <c r="H36" s="10"/>
      <c r="I36" s="10"/>
      <c r="J36" s="10"/>
      <c r="N36" s="1" t="s">
        <v>79</v>
      </c>
      <c r="Q36" s="10"/>
      <c r="R36" s="11" t="s">
        <v>27</v>
      </c>
      <c r="S36" s="11" t="s">
        <v>28</v>
      </c>
      <c r="T36" s="11" t="s">
        <v>29</v>
      </c>
      <c r="U36" s="11" t="s">
        <v>30</v>
      </c>
      <c r="V36" s="11" t="s">
        <v>31</v>
      </c>
      <c r="W36" s="11" t="s">
        <v>32</v>
      </c>
      <c r="X36" s="11" t="s">
        <v>33</v>
      </c>
      <c r="Y36" s="11" t="s">
        <v>34</v>
      </c>
      <c r="Z36" s="11" t="s">
        <v>35</v>
      </c>
      <c r="AD36" s="1" t="s">
        <v>79</v>
      </c>
    </row>
    <row r="37" spans="1:30" x14ac:dyDescent="0.3">
      <c r="A37" s="10"/>
      <c r="B37" s="23" t="s">
        <v>48</v>
      </c>
      <c r="C37" s="10"/>
      <c r="D37" s="10"/>
      <c r="E37" s="10"/>
      <c r="F37" s="10"/>
      <c r="G37" s="10"/>
      <c r="H37" s="10"/>
      <c r="I37" s="10"/>
      <c r="J37" s="10"/>
      <c r="K37" s="28" t="s">
        <v>38</v>
      </c>
      <c r="L37" s="28" t="s">
        <v>49</v>
      </c>
      <c r="N37" s="28" t="s">
        <v>38</v>
      </c>
      <c r="Q37" s="10"/>
      <c r="R37" s="23" t="s">
        <v>48</v>
      </c>
      <c r="S37" s="10"/>
      <c r="T37" s="10"/>
      <c r="U37" s="10"/>
      <c r="V37" s="10"/>
      <c r="W37" s="10"/>
      <c r="X37" s="10"/>
      <c r="Y37" s="10"/>
      <c r="Z37" s="10"/>
      <c r="AA37" s="28" t="s">
        <v>38</v>
      </c>
      <c r="AB37" s="28" t="s">
        <v>49</v>
      </c>
      <c r="AD37" s="28" t="s">
        <v>38</v>
      </c>
    </row>
    <row r="38" spans="1:30" x14ac:dyDescent="0.3">
      <c r="A38" s="10" t="s">
        <v>12</v>
      </c>
      <c r="B38" s="41">
        <f>IF('入力欄(差替情報)'!$D$9=B$2,B24*'入力欄(差替情報)'!#REF!/1000,0)</f>
        <v>0</v>
      </c>
      <c r="C38" s="41">
        <f>IF('入力欄(差替情報)'!$D$9=C$2,C24*'入力欄(差替情報)'!#REF!/1000,0)</f>
        <v>0</v>
      </c>
      <c r="D38" s="41">
        <f>IF('入力欄(差替情報)'!$D$9=D$2,D24*'入力欄(差替情報)'!#REF!/1000,0)</f>
        <v>0</v>
      </c>
      <c r="E38" s="41">
        <f>IF('入力欄(差替情報)'!$D$9=E$2,E24*'入力欄(差替情報)'!#REF!/1000,0)</f>
        <v>0</v>
      </c>
      <c r="F38" s="41">
        <f>IF('入力欄(差替情報)'!$D$9=F$2,F24*'入力欄(差替情報)'!#REF!/1000,0)</f>
        <v>0</v>
      </c>
      <c r="G38" s="41">
        <f>IF('入力欄(差替情報)'!$D$9=G$2,G24*'入力欄(差替情報)'!#REF!/1000,0)</f>
        <v>0</v>
      </c>
      <c r="H38" s="41">
        <f>IF('入力欄(差替情報)'!$D$9=H$2,H24*'入力欄(差替情報)'!#REF!/1000,0)</f>
        <v>0</v>
      </c>
      <c r="I38" s="41">
        <f>IF('入力欄(差替情報)'!$D$9=I$2,I24*'入力欄(差替情報)'!#REF!/1000,0)</f>
        <v>0</v>
      </c>
      <c r="J38" s="41">
        <f>IF('入力欄(差替情報)'!$D$9=J$2,J24*'入力欄(差替情報)'!#REF!/1000,0)</f>
        <v>0</v>
      </c>
      <c r="K38" s="43">
        <f>SUM(B38:J38)</f>
        <v>0</v>
      </c>
      <c r="L38" s="44">
        <f>MIN($K$38:$K$49)</f>
        <v>0</v>
      </c>
      <c r="N38" s="39">
        <f>K38*1000</f>
        <v>0</v>
      </c>
      <c r="Q38" s="10" t="s">
        <v>12</v>
      </c>
      <c r="R38" s="41">
        <f>IF('入力欄(差替情報)'!$D$9=B$2,B24*'入力欄(差替情報)'!#REF!/1000,0)</f>
        <v>0</v>
      </c>
      <c r="S38" s="41">
        <f>IF('入力欄(差替情報)'!$D$9=C$2,C24*'入力欄(差替情報)'!#REF!/1000,0)</f>
        <v>0</v>
      </c>
      <c r="T38" s="41">
        <f>IF('入力欄(差替情報)'!$D$9=D$2,D24*'入力欄(差替情報)'!#REF!/1000,0)</f>
        <v>0</v>
      </c>
      <c r="U38" s="41">
        <f>IF('入力欄(差替情報)'!$D$9=E$2,E24*'入力欄(差替情報)'!#REF!/1000,0)</f>
        <v>0</v>
      </c>
      <c r="V38" s="41">
        <f>IF('入力欄(差替情報)'!$D$9=F$2,F24*'入力欄(差替情報)'!#REF!/1000,0)</f>
        <v>0</v>
      </c>
      <c r="W38" s="41">
        <f>IF('入力欄(差替情報)'!$D$9=G$2,G24*'入力欄(差替情報)'!#REF!/1000,0)</f>
        <v>0</v>
      </c>
      <c r="X38" s="41">
        <f>IF('入力欄(差替情報)'!$D$9=H$2,H24*'入力欄(差替情報)'!#REF!/1000,0)</f>
        <v>0</v>
      </c>
      <c r="Y38" s="41">
        <f>IF('入力欄(差替情報)'!$D$9=I$2,I24*'入力欄(差替情報)'!#REF!/1000,0)</f>
        <v>0</v>
      </c>
      <c r="Z38" s="41">
        <f>IF('入力欄(差替情報)'!$D$9=J$2,J24*'入力欄(差替情報)'!#REF!/1000,0)</f>
        <v>0</v>
      </c>
      <c r="AA38" s="43">
        <f>SUM(R38:Z38)</f>
        <v>0</v>
      </c>
      <c r="AB38" s="44">
        <f>MIN($AA$38:$AA$49)</f>
        <v>0</v>
      </c>
      <c r="AD38" s="39">
        <f>AA38*1000</f>
        <v>0</v>
      </c>
    </row>
    <row r="39" spans="1:30" x14ac:dyDescent="0.3">
      <c r="A39" s="10" t="s">
        <v>13</v>
      </c>
      <c r="B39" s="41">
        <f>IF('入力欄(差替情報)'!$D$9=B$2,B25*'入力欄(差替情報)'!#REF!/1000,0)</f>
        <v>0</v>
      </c>
      <c r="C39" s="41">
        <f>IF('入力欄(差替情報)'!$D$9=C$2,C25*'入力欄(差替情報)'!#REF!/1000,0)</f>
        <v>0</v>
      </c>
      <c r="D39" s="41">
        <f>IF('入力欄(差替情報)'!$D$9=D$2,D25*'入力欄(差替情報)'!#REF!/1000,0)</f>
        <v>0</v>
      </c>
      <c r="E39" s="41">
        <f>IF('入力欄(差替情報)'!$D$9=E$2,E25*'入力欄(差替情報)'!#REF!/1000,0)</f>
        <v>0</v>
      </c>
      <c r="F39" s="41">
        <f>IF('入力欄(差替情報)'!$D$9=F$2,F25*'入力欄(差替情報)'!#REF!/1000,0)</f>
        <v>0</v>
      </c>
      <c r="G39" s="41">
        <f>IF('入力欄(差替情報)'!$D$9=G$2,G25*'入力欄(差替情報)'!#REF!/1000,0)</f>
        <v>0</v>
      </c>
      <c r="H39" s="41">
        <f>IF('入力欄(差替情報)'!$D$9=H$2,H25*'入力欄(差替情報)'!#REF!/1000,0)</f>
        <v>0</v>
      </c>
      <c r="I39" s="41">
        <f>IF('入力欄(差替情報)'!$D$9=I$2,I25*'入力欄(差替情報)'!#REF!/1000,0)</f>
        <v>0</v>
      </c>
      <c r="J39" s="41">
        <f>IF('入力欄(差替情報)'!$D$9=J$2,J25*'入力欄(差替情報)'!#REF!/1000,0)</f>
        <v>0</v>
      </c>
      <c r="K39" s="43">
        <f t="shared" ref="K39:K49" si="1">SUM(B39:J39)</f>
        <v>0</v>
      </c>
      <c r="L39" s="44">
        <f t="shared" ref="L39:L49" si="2">MIN($K$38:$K$49)</f>
        <v>0</v>
      </c>
      <c r="N39" s="39">
        <f t="shared" ref="N39:N50" si="3">K39*1000</f>
        <v>0</v>
      </c>
      <c r="Q39" s="10" t="s">
        <v>13</v>
      </c>
      <c r="R39" s="41">
        <f>IF('入力欄(差替情報)'!$D$9=B$2,B25*'入力欄(差替情報)'!#REF!/1000,0)</f>
        <v>0</v>
      </c>
      <c r="S39" s="41">
        <f>IF('入力欄(差替情報)'!$D$9=C$2,C25*'入力欄(差替情報)'!#REF!/1000,0)</f>
        <v>0</v>
      </c>
      <c r="T39" s="41">
        <f>IF('入力欄(差替情報)'!$D$9=D$2,D25*'入力欄(差替情報)'!#REF!/1000,0)</f>
        <v>0</v>
      </c>
      <c r="U39" s="41">
        <f>IF('入力欄(差替情報)'!$D$9=E$2,E25*'入力欄(差替情報)'!#REF!/1000,0)</f>
        <v>0</v>
      </c>
      <c r="V39" s="41">
        <f>IF('入力欄(差替情報)'!$D$9=F$2,F25*'入力欄(差替情報)'!#REF!/1000,0)</f>
        <v>0</v>
      </c>
      <c r="W39" s="41">
        <f>IF('入力欄(差替情報)'!$D$9=G$2,G25*'入力欄(差替情報)'!#REF!/1000,0)</f>
        <v>0</v>
      </c>
      <c r="X39" s="41">
        <f>IF('入力欄(差替情報)'!$D$9=H$2,H25*'入力欄(差替情報)'!#REF!/1000,0)</f>
        <v>0</v>
      </c>
      <c r="Y39" s="41">
        <f>IF('入力欄(差替情報)'!$D$9=I$2,I25*'入力欄(差替情報)'!#REF!/1000,0)</f>
        <v>0</v>
      </c>
      <c r="Z39" s="41">
        <f>IF('入力欄(差替情報)'!$D$9=J$2,J25*'入力欄(差替情報)'!#REF!/1000,0)</f>
        <v>0</v>
      </c>
      <c r="AA39" s="43">
        <f t="shared" ref="AA39:AA48" si="4">SUM(R39:Z39)</f>
        <v>0</v>
      </c>
      <c r="AB39" s="44">
        <f t="shared" ref="AB39:AB49" si="5">MIN($AA$38:$AA$49)</f>
        <v>0</v>
      </c>
      <c r="AD39" s="39">
        <f t="shared" ref="AD39:AD49" si="6">AA39*1000</f>
        <v>0</v>
      </c>
    </row>
    <row r="40" spans="1:30" x14ac:dyDescent="0.3">
      <c r="A40" s="10" t="s">
        <v>14</v>
      </c>
      <c r="B40" s="41">
        <f>IF('入力欄(差替情報)'!$D$9=B$2,B26*'入力欄(差替情報)'!#REF!/1000,0)</f>
        <v>0</v>
      </c>
      <c r="C40" s="41">
        <f>IF('入力欄(差替情報)'!$D$9=C$2,C26*'入力欄(差替情報)'!#REF!/1000,0)</f>
        <v>0</v>
      </c>
      <c r="D40" s="41">
        <f>IF('入力欄(差替情報)'!$D$9=D$2,D26*'入力欄(差替情報)'!#REF!/1000,0)</f>
        <v>0</v>
      </c>
      <c r="E40" s="41">
        <f>IF('入力欄(差替情報)'!$D$9=E$2,E26*'入力欄(差替情報)'!#REF!/1000,0)</f>
        <v>0</v>
      </c>
      <c r="F40" s="41">
        <f>IF('入力欄(差替情報)'!$D$9=F$2,F26*'入力欄(差替情報)'!#REF!/1000,0)</f>
        <v>0</v>
      </c>
      <c r="G40" s="41">
        <f>IF('入力欄(差替情報)'!$D$9=G$2,G26*'入力欄(差替情報)'!#REF!/1000,0)</f>
        <v>0</v>
      </c>
      <c r="H40" s="41">
        <f>IF('入力欄(差替情報)'!$D$9=H$2,H26*'入力欄(差替情報)'!#REF!/1000,0)</f>
        <v>0</v>
      </c>
      <c r="I40" s="41">
        <f>IF('入力欄(差替情報)'!$D$9=I$2,I26*'入力欄(差替情報)'!#REF!/1000,0)</f>
        <v>0</v>
      </c>
      <c r="J40" s="41">
        <f>IF('入力欄(差替情報)'!$D$9=J$2,J26*'入力欄(差替情報)'!#REF!/1000,0)</f>
        <v>0</v>
      </c>
      <c r="K40" s="43">
        <f t="shared" si="1"/>
        <v>0</v>
      </c>
      <c r="L40" s="44">
        <f t="shared" si="2"/>
        <v>0</v>
      </c>
      <c r="N40" s="39">
        <f t="shared" si="3"/>
        <v>0</v>
      </c>
      <c r="Q40" s="10" t="s">
        <v>14</v>
      </c>
      <c r="R40" s="41">
        <f>IF('入力欄(差替情報)'!$D$9=B$2,B26*'入力欄(差替情報)'!#REF!/1000,0)</f>
        <v>0</v>
      </c>
      <c r="S40" s="41">
        <f>IF('入力欄(差替情報)'!$D$9=C$2,C26*'入力欄(差替情報)'!#REF!/1000,0)</f>
        <v>0</v>
      </c>
      <c r="T40" s="41">
        <f>IF('入力欄(差替情報)'!$D$9=D$2,D26*'入力欄(差替情報)'!#REF!/1000,0)</f>
        <v>0</v>
      </c>
      <c r="U40" s="41">
        <f>IF('入力欄(差替情報)'!$D$9=E$2,E26*'入力欄(差替情報)'!#REF!/1000,0)</f>
        <v>0</v>
      </c>
      <c r="V40" s="41">
        <f>IF('入力欄(差替情報)'!$D$9=F$2,F26*'入力欄(差替情報)'!#REF!/1000,0)</f>
        <v>0</v>
      </c>
      <c r="W40" s="41">
        <f>IF('入力欄(差替情報)'!$D$9=G$2,G26*'入力欄(差替情報)'!#REF!/1000,0)</f>
        <v>0</v>
      </c>
      <c r="X40" s="41">
        <f>IF('入力欄(差替情報)'!$D$9=H$2,H26*'入力欄(差替情報)'!#REF!/1000,0)</f>
        <v>0</v>
      </c>
      <c r="Y40" s="41">
        <f>IF('入力欄(差替情報)'!$D$9=I$2,I26*'入力欄(差替情報)'!#REF!/1000,0)</f>
        <v>0</v>
      </c>
      <c r="Z40" s="41">
        <f>IF('入力欄(差替情報)'!$D$9=J$2,J26*'入力欄(差替情報)'!#REF!/1000,0)</f>
        <v>0</v>
      </c>
      <c r="AA40" s="43">
        <f t="shared" si="4"/>
        <v>0</v>
      </c>
      <c r="AB40" s="44">
        <f>MIN($AA$38:$AA$49)</f>
        <v>0</v>
      </c>
      <c r="AD40" s="39">
        <f t="shared" si="6"/>
        <v>0</v>
      </c>
    </row>
    <row r="41" spans="1:30" x14ac:dyDescent="0.3">
      <c r="A41" s="10" t="s">
        <v>15</v>
      </c>
      <c r="B41" s="41">
        <f>IF('入力欄(差替情報)'!$D$9=B$2,B27*'入力欄(差替情報)'!#REF!/1000,0)</f>
        <v>0</v>
      </c>
      <c r="C41" s="41">
        <f>IF('入力欄(差替情報)'!$D$9=C$2,C27*'入力欄(差替情報)'!#REF!/1000,0)</f>
        <v>0</v>
      </c>
      <c r="D41" s="41">
        <f>IF('入力欄(差替情報)'!$D$9=D$2,D27*'入力欄(差替情報)'!#REF!/1000,0)</f>
        <v>0</v>
      </c>
      <c r="E41" s="41">
        <f>IF('入力欄(差替情報)'!$D$9=E$2,E27*'入力欄(差替情報)'!#REF!/1000,0)</f>
        <v>0</v>
      </c>
      <c r="F41" s="41">
        <f>IF('入力欄(差替情報)'!$D$9=F$2,F27*'入力欄(差替情報)'!#REF!/1000,0)</f>
        <v>0</v>
      </c>
      <c r="G41" s="41">
        <f>IF('入力欄(差替情報)'!$D$9=G$2,G27*'入力欄(差替情報)'!#REF!/1000,0)</f>
        <v>0</v>
      </c>
      <c r="H41" s="41">
        <f>IF('入力欄(差替情報)'!$D$9=H$2,H27*'入力欄(差替情報)'!#REF!/1000,0)</f>
        <v>0</v>
      </c>
      <c r="I41" s="41">
        <f>IF('入力欄(差替情報)'!$D$9=I$2,I27*'入力欄(差替情報)'!#REF!/1000,0)</f>
        <v>0</v>
      </c>
      <c r="J41" s="41">
        <f>IF('入力欄(差替情報)'!$D$9=J$2,J27*'入力欄(差替情報)'!#REF!/1000,0)</f>
        <v>0</v>
      </c>
      <c r="K41" s="43">
        <f t="shared" si="1"/>
        <v>0</v>
      </c>
      <c r="L41" s="44">
        <f t="shared" si="2"/>
        <v>0</v>
      </c>
      <c r="N41" s="39">
        <f t="shared" si="3"/>
        <v>0</v>
      </c>
      <c r="Q41" s="10" t="s">
        <v>15</v>
      </c>
      <c r="R41" s="41">
        <f>IF('入力欄(差替情報)'!$D$9=B$2,B27*'入力欄(差替情報)'!#REF!/1000,0)</f>
        <v>0</v>
      </c>
      <c r="S41" s="41">
        <f>IF('入力欄(差替情報)'!$D$9=C$2,C27*'入力欄(差替情報)'!#REF!/1000,0)</f>
        <v>0</v>
      </c>
      <c r="T41" s="41">
        <f>IF('入力欄(差替情報)'!$D$9=D$2,D27*'入力欄(差替情報)'!#REF!/1000,0)</f>
        <v>0</v>
      </c>
      <c r="U41" s="41">
        <f>IF('入力欄(差替情報)'!$D$9=E$2,E27*'入力欄(差替情報)'!#REF!/1000,0)</f>
        <v>0</v>
      </c>
      <c r="V41" s="41">
        <f>IF('入力欄(差替情報)'!$D$9=F$2,F27*'入力欄(差替情報)'!#REF!/1000,0)</f>
        <v>0</v>
      </c>
      <c r="W41" s="41">
        <f>IF('入力欄(差替情報)'!$D$9=G$2,G27*'入力欄(差替情報)'!#REF!/1000,0)</f>
        <v>0</v>
      </c>
      <c r="X41" s="41">
        <f>IF('入力欄(差替情報)'!$D$9=H$2,H27*'入力欄(差替情報)'!#REF!/1000,0)</f>
        <v>0</v>
      </c>
      <c r="Y41" s="41">
        <f>IF('入力欄(差替情報)'!$D$9=I$2,I27*'入力欄(差替情報)'!#REF!/1000,0)</f>
        <v>0</v>
      </c>
      <c r="Z41" s="41">
        <f>IF('入力欄(差替情報)'!$D$9=J$2,J27*'入力欄(差替情報)'!#REF!/1000,0)</f>
        <v>0</v>
      </c>
      <c r="AA41" s="43">
        <f t="shared" si="4"/>
        <v>0</v>
      </c>
      <c r="AB41" s="44">
        <f t="shared" si="5"/>
        <v>0</v>
      </c>
      <c r="AD41" s="39">
        <f t="shared" si="6"/>
        <v>0</v>
      </c>
    </row>
    <row r="42" spans="1:30" x14ac:dyDescent="0.3">
      <c r="A42" s="10" t="s">
        <v>16</v>
      </c>
      <c r="B42" s="41">
        <f>IF('入力欄(差替情報)'!$D$9=B$2,B28*'入力欄(差替情報)'!#REF!/1000,0)</f>
        <v>0</v>
      </c>
      <c r="C42" s="41">
        <f>IF('入力欄(差替情報)'!$D$9=C$2,C28*'入力欄(差替情報)'!#REF!/1000,0)</f>
        <v>0</v>
      </c>
      <c r="D42" s="41">
        <f>IF('入力欄(差替情報)'!$D$9=D$2,D28*'入力欄(差替情報)'!#REF!/1000,0)</f>
        <v>0</v>
      </c>
      <c r="E42" s="41">
        <f>IF('入力欄(差替情報)'!$D$9=E$2,E28*'入力欄(差替情報)'!#REF!/1000,0)</f>
        <v>0</v>
      </c>
      <c r="F42" s="41">
        <f>IF('入力欄(差替情報)'!$D$9=F$2,F28*'入力欄(差替情報)'!#REF!/1000,0)</f>
        <v>0</v>
      </c>
      <c r="G42" s="41">
        <f>IF('入力欄(差替情報)'!$D$9=G$2,G28*'入力欄(差替情報)'!#REF!/1000,0)</f>
        <v>0</v>
      </c>
      <c r="H42" s="41">
        <f>IF('入力欄(差替情報)'!$D$9=H$2,H28*'入力欄(差替情報)'!#REF!/1000,0)</f>
        <v>0</v>
      </c>
      <c r="I42" s="41">
        <f>IF('入力欄(差替情報)'!$D$9=I$2,I28*'入力欄(差替情報)'!#REF!/1000,0)</f>
        <v>0</v>
      </c>
      <c r="J42" s="41">
        <f>IF('入力欄(差替情報)'!$D$9=J$2,J28*'入力欄(差替情報)'!#REF!/1000,0)</f>
        <v>0</v>
      </c>
      <c r="K42" s="43">
        <f t="shared" si="1"/>
        <v>0</v>
      </c>
      <c r="L42" s="44">
        <f t="shared" si="2"/>
        <v>0</v>
      </c>
      <c r="N42" s="39">
        <f t="shared" si="3"/>
        <v>0</v>
      </c>
      <c r="Q42" s="10" t="s">
        <v>16</v>
      </c>
      <c r="R42" s="41">
        <f>IF('入力欄(差替情報)'!$D$9=B$2,B28*'入力欄(差替情報)'!#REF!/1000,0)</f>
        <v>0</v>
      </c>
      <c r="S42" s="41">
        <f>IF('入力欄(差替情報)'!$D$9=C$2,C28*'入力欄(差替情報)'!#REF!/1000,0)</f>
        <v>0</v>
      </c>
      <c r="T42" s="41">
        <f>IF('入力欄(差替情報)'!$D$9=D$2,D28*'入力欄(差替情報)'!#REF!/1000,0)</f>
        <v>0</v>
      </c>
      <c r="U42" s="41">
        <f>IF('入力欄(差替情報)'!$D$9=E$2,E28*'入力欄(差替情報)'!#REF!/1000,0)</f>
        <v>0</v>
      </c>
      <c r="V42" s="41">
        <f>IF('入力欄(差替情報)'!$D$9=F$2,F28*'入力欄(差替情報)'!#REF!/1000,0)</f>
        <v>0</v>
      </c>
      <c r="W42" s="41">
        <f>IF('入力欄(差替情報)'!$D$9=G$2,G28*'入力欄(差替情報)'!#REF!/1000,0)</f>
        <v>0</v>
      </c>
      <c r="X42" s="41">
        <f>IF('入力欄(差替情報)'!$D$9=H$2,H28*'入力欄(差替情報)'!#REF!/1000,0)</f>
        <v>0</v>
      </c>
      <c r="Y42" s="41">
        <f>IF('入力欄(差替情報)'!$D$9=I$2,I28*'入力欄(差替情報)'!#REF!/1000,0)</f>
        <v>0</v>
      </c>
      <c r="Z42" s="41">
        <f>IF('入力欄(差替情報)'!$D$9=J$2,J28*'入力欄(差替情報)'!#REF!/1000,0)</f>
        <v>0</v>
      </c>
      <c r="AA42" s="43">
        <f>SUM(R42:Z42)</f>
        <v>0</v>
      </c>
      <c r="AB42" s="44">
        <f t="shared" si="5"/>
        <v>0</v>
      </c>
      <c r="AD42" s="39">
        <f t="shared" si="6"/>
        <v>0</v>
      </c>
    </row>
    <row r="43" spans="1:30" x14ac:dyDescent="0.3">
      <c r="A43" s="10" t="s">
        <v>17</v>
      </c>
      <c r="B43" s="41">
        <f>IF('入力欄(差替情報)'!$D$9=B$2,B29*'入力欄(差替情報)'!#REF!/1000,0)</f>
        <v>0</v>
      </c>
      <c r="C43" s="41">
        <f>IF('入力欄(差替情報)'!$D$9=C$2,C29*'入力欄(差替情報)'!#REF!/1000,0)</f>
        <v>0</v>
      </c>
      <c r="D43" s="41">
        <f>IF('入力欄(差替情報)'!$D$9=D$2,D29*'入力欄(差替情報)'!#REF!/1000,0)</f>
        <v>0</v>
      </c>
      <c r="E43" s="41">
        <f>IF('入力欄(差替情報)'!$D$9=E$2,E29*'入力欄(差替情報)'!#REF!/1000,0)</f>
        <v>0</v>
      </c>
      <c r="F43" s="41">
        <f>IF('入力欄(差替情報)'!$D$9=F$2,F29*'入力欄(差替情報)'!#REF!/1000,0)</f>
        <v>0</v>
      </c>
      <c r="G43" s="41">
        <f>IF('入力欄(差替情報)'!$D$9=G$2,G29*'入力欄(差替情報)'!#REF!/1000,0)</f>
        <v>0</v>
      </c>
      <c r="H43" s="41">
        <f>IF('入力欄(差替情報)'!$D$9=H$2,H29*'入力欄(差替情報)'!#REF!/1000,0)</f>
        <v>0</v>
      </c>
      <c r="I43" s="41">
        <f>IF('入力欄(差替情報)'!$D$9=I$2,I29*'入力欄(差替情報)'!#REF!/1000,0)</f>
        <v>0</v>
      </c>
      <c r="J43" s="41">
        <f>IF('入力欄(差替情報)'!$D$9=J$2,J29*'入力欄(差替情報)'!#REF!/1000,0)</f>
        <v>0</v>
      </c>
      <c r="K43" s="43">
        <f t="shared" si="1"/>
        <v>0</v>
      </c>
      <c r="L43" s="44">
        <f t="shared" si="2"/>
        <v>0</v>
      </c>
      <c r="N43" s="39">
        <f t="shared" si="3"/>
        <v>0</v>
      </c>
      <c r="Q43" s="10" t="s">
        <v>17</v>
      </c>
      <c r="R43" s="41">
        <f>IF('入力欄(差替情報)'!$D$9=B$2,B29*'入力欄(差替情報)'!#REF!/1000,0)</f>
        <v>0</v>
      </c>
      <c r="S43" s="41">
        <f>IF('入力欄(差替情報)'!$D$9=C$2,C29*'入力欄(差替情報)'!#REF!/1000,0)</f>
        <v>0</v>
      </c>
      <c r="T43" s="41">
        <f>IF('入力欄(差替情報)'!$D$9=D$2,D29*'入力欄(差替情報)'!#REF!/1000,0)</f>
        <v>0</v>
      </c>
      <c r="U43" s="41">
        <f>IF('入力欄(差替情報)'!$D$9=E$2,E29*'入力欄(差替情報)'!#REF!/1000,0)</f>
        <v>0</v>
      </c>
      <c r="V43" s="41">
        <f>IF('入力欄(差替情報)'!$D$9=F$2,F29*'入力欄(差替情報)'!#REF!/1000,0)</f>
        <v>0</v>
      </c>
      <c r="W43" s="41">
        <f>IF('入力欄(差替情報)'!$D$9=G$2,G29*'入力欄(差替情報)'!#REF!/1000,0)</f>
        <v>0</v>
      </c>
      <c r="X43" s="41">
        <f>IF('入力欄(差替情報)'!$D$9=H$2,H29*'入力欄(差替情報)'!#REF!/1000,0)</f>
        <v>0</v>
      </c>
      <c r="Y43" s="41">
        <f>IF('入力欄(差替情報)'!$D$9=I$2,I29*'入力欄(差替情報)'!#REF!/1000,0)</f>
        <v>0</v>
      </c>
      <c r="Z43" s="41">
        <f>IF('入力欄(差替情報)'!$D$9=J$2,J29*'入力欄(差替情報)'!#REF!/1000,0)</f>
        <v>0</v>
      </c>
      <c r="AA43" s="43">
        <f t="shared" si="4"/>
        <v>0</v>
      </c>
      <c r="AB43" s="44">
        <f>MIN($AA$38:$AA$49)</f>
        <v>0</v>
      </c>
      <c r="AD43" s="39">
        <f t="shared" si="6"/>
        <v>0</v>
      </c>
    </row>
    <row r="44" spans="1:30" x14ac:dyDescent="0.3">
      <c r="A44" s="10" t="s">
        <v>18</v>
      </c>
      <c r="B44" s="41">
        <f>IF('入力欄(差替情報)'!$D$9=B$2,B30*'入力欄(差替情報)'!#REF!/1000,0)</f>
        <v>0</v>
      </c>
      <c r="C44" s="41">
        <f>IF('入力欄(差替情報)'!$D$9=C$2,C30*'入力欄(差替情報)'!#REF!/1000,0)</f>
        <v>0</v>
      </c>
      <c r="D44" s="41">
        <f>IF('入力欄(差替情報)'!$D$9=D$2,D30*'入力欄(差替情報)'!#REF!/1000,0)</f>
        <v>0</v>
      </c>
      <c r="E44" s="41">
        <f>IF('入力欄(差替情報)'!$D$9=E$2,E30*'入力欄(差替情報)'!#REF!/1000,0)</f>
        <v>0</v>
      </c>
      <c r="F44" s="41">
        <f>IF('入力欄(差替情報)'!$D$9=F$2,F30*'入力欄(差替情報)'!#REF!/1000,0)</f>
        <v>0</v>
      </c>
      <c r="G44" s="41">
        <f>IF('入力欄(差替情報)'!$D$9=G$2,G30*'入力欄(差替情報)'!#REF!/1000,0)</f>
        <v>0</v>
      </c>
      <c r="H44" s="41">
        <f>IF('入力欄(差替情報)'!$D$9=H$2,H30*'入力欄(差替情報)'!#REF!/1000,0)</f>
        <v>0</v>
      </c>
      <c r="I44" s="41">
        <f>IF('入力欄(差替情報)'!$D$9=I$2,I30*'入力欄(差替情報)'!#REF!/1000,0)</f>
        <v>0</v>
      </c>
      <c r="J44" s="41">
        <f>IF('入力欄(差替情報)'!$D$9=J$2,J30*'入力欄(差替情報)'!#REF!/1000,0)</f>
        <v>0</v>
      </c>
      <c r="K44" s="43">
        <f t="shared" si="1"/>
        <v>0</v>
      </c>
      <c r="L44" s="44">
        <f t="shared" si="2"/>
        <v>0</v>
      </c>
      <c r="N44" s="39">
        <f t="shared" si="3"/>
        <v>0</v>
      </c>
      <c r="Q44" s="10" t="s">
        <v>18</v>
      </c>
      <c r="R44" s="41">
        <f>IF('入力欄(差替情報)'!$D$9=B$2,B30*'入力欄(差替情報)'!#REF!/1000,0)</f>
        <v>0</v>
      </c>
      <c r="S44" s="41">
        <f>IF('入力欄(差替情報)'!$D$9=C$2,C30*'入力欄(差替情報)'!#REF!/1000,0)</f>
        <v>0</v>
      </c>
      <c r="T44" s="41">
        <f>IF('入力欄(差替情報)'!$D$9=D$2,D30*'入力欄(差替情報)'!#REF!/1000,0)</f>
        <v>0</v>
      </c>
      <c r="U44" s="41">
        <f>IF('入力欄(差替情報)'!$D$9=E$2,E30*'入力欄(差替情報)'!#REF!/1000,0)</f>
        <v>0</v>
      </c>
      <c r="V44" s="41">
        <f>IF('入力欄(差替情報)'!$D$9=F$2,F30*'入力欄(差替情報)'!#REF!/1000,0)</f>
        <v>0</v>
      </c>
      <c r="W44" s="41">
        <f>IF('入力欄(差替情報)'!$D$9=G$2,G30*'入力欄(差替情報)'!#REF!/1000,0)</f>
        <v>0</v>
      </c>
      <c r="X44" s="41">
        <f>IF('入力欄(差替情報)'!$D$9=H$2,H30*'入力欄(差替情報)'!#REF!/1000,0)</f>
        <v>0</v>
      </c>
      <c r="Y44" s="41">
        <f>IF('入力欄(差替情報)'!$D$9=I$2,I30*'入力欄(差替情報)'!#REF!/1000,0)</f>
        <v>0</v>
      </c>
      <c r="Z44" s="41">
        <f>IF('入力欄(差替情報)'!$D$9=J$2,J30*'入力欄(差替情報)'!#REF!/1000,0)</f>
        <v>0</v>
      </c>
      <c r="AA44" s="43">
        <f t="shared" si="4"/>
        <v>0</v>
      </c>
      <c r="AB44" s="44">
        <f t="shared" si="5"/>
        <v>0</v>
      </c>
      <c r="AD44" s="39">
        <f t="shared" si="6"/>
        <v>0</v>
      </c>
    </row>
    <row r="45" spans="1:30" x14ac:dyDescent="0.3">
      <c r="A45" s="10" t="s">
        <v>19</v>
      </c>
      <c r="B45" s="41">
        <f>IF('入力欄(差替情報)'!$D$9=B$2,B31*'入力欄(差替情報)'!#REF!/1000,0)</f>
        <v>0</v>
      </c>
      <c r="C45" s="41">
        <f>IF('入力欄(差替情報)'!$D$9=C$2,C31*'入力欄(差替情報)'!#REF!/1000,0)</f>
        <v>0</v>
      </c>
      <c r="D45" s="41">
        <f>IF('入力欄(差替情報)'!$D$9=D$2,D31*'入力欄(差替情報)'!#REF!/1000,0)</f>
        <v>0</v>
      </c>
      <c r="E45" s="41">
        <f>IF('入力欄(差替情報)'!$D$9=E$2,E31*'入力欄(差替情報)'!#REF!/1000,0)</f>
        <v>0</v>
      </c>
      <c r="F45" s="41">
        <f>IF('入力欄(差替情報)'!$D$9=F$2,F31*'入力欄(差替情報)'!#REF!/1000,0)</f>
        <v>0</v>
      </c>
      <c r="G45" s="41">
        <f>IF('入力欄(差替情報)'!$D$9=G$2,G31*'入力欄(差替情報)'!#REF!/1000,0)</f>
        <v>0</v>
      </c>
      <c r="H45" s="41">
        <f>IF('入力欄(差替情報)'!$D$9=H$2,H31*'入力欄(差替情報)'!#REF!/1000,0)</f>
        <v>0</v>
      </c>
      <c r="I45" s="41">
        <f>IF('入力欄(差替情報)'!$D$9=I$2,I31*'入力欄(差替情報)'!#REF!/1000,0)</f>
        <v>0</v>
      </c>
      <c r="J45" s="41">
        <f>IF('入力欄(差替情報)'!$D$9=J$2,J31*'入力欄(差替情報)'!#REF!/1000,0)</f>
        <v>0</v>
      </c>
      <c r="K45" s="43">
        <f t="shared" si="1"/>
        <v>0</v>
      </c>
      <c r="L45" s="44">
        <f t="shared" si="2"/>
        <v>0</v>
      </c>
      <c r="N45" s="39">
        <f t="shared" si="3"/>
        <v>0</v>
      </c>
      <c r="Q45" s="10" t="s">
        <v>19</v>
      </c>
      <c r="R45" s="41">
        <f>IF('入力欄(差替情報)'!$D$9=B$2,B31*'入力欄(差替情報)'!#REF!/1000,0)</f>
        <v>0</v>
      </c>
      <c r="S45" s="41">
        <f>IF('入力欄(差替情報)'!$D$9=C$2,C31*'入力欄(差替情報)'!#REF!/1000,0)</f>
        <v>0</v>
      </c>
      <c r="T45" s="41">
        <f>IF('入力欄(差替情報)'!$D$9=D$2,D31*'入力欄(差替情報)'!#REF!/1000,0)</f>
        <v>0</v>
      </c>
      <c r="U45" s="41">
        <f>IF('入力欄(差替情報)'!$D$9=E$2,E31*'入力欄(差替情報)'!#REF!/1000,0)</f>
        <v>0</v>
      </c>
      <c r="V45" s="41">
        <f>IF('入力欄(差替情報)'!$D$9=F$2,F31*'入力欄(差替情報)'!#REF!/1000,0)</f>
        <v>0</v>
      </c>
      <c r="W45" s="41">
        <f>IF('入力欄(差替情報)'!$D$9=G$2,G31*'入力欄(差替情報)'!#REF!/1000,0)</f>
        <v>0</v>
      </c>
      <c r="X45" s="41">
        <f>IF('入力欄(差替情報)'!$D$9=H$2,H31*'入力欄(差替情報)'!#REF!/1000,0)</f>
        <v>0</v>
      </c>
      <c r="Y45" s="41">
        <f>IF('入力欄(差替情報)'!$D$9=I$2,I31*'入力欄(差替情報)'!#REF!/1000,0)</f>
        <v>0</v>
      </c>
      <c r="Z45" s="41">
        <f>IF('入力欄(差替情報)'!$D$9=J$2,J31*'入力欄(差替情報)'!#REF!/1000,0)</f>
        <v>0</v>
      </c>
      <c r="AA45" s="43">
        <f t="shared" si="4"/>
        <v>0</v>
      </c>
      <c r="AB45" s="44">
        <f t="shared" si="5"/>
        <v>0</v>
      </c>
      <c r="AD45" s="39">
        <f t="shared" si="6"/>
        <v>0</v>
      </c>
    </row>
    <row r="46" spans="1:30" x14ac:dyDescent="0.3">
      <c r="A46" s="10" t="s">
        <v>20</v>
      </c>
      <c r="B46" s="41">
        <f>IF('入力欄(差替情報)'!$D$9=B$2,B32*'入力欄(差替情報)'!#REF!/1000,0)</f>
        <v>0</v>
      </c>
      <c r="C46" s="41">
        <f>IF('入力欄(差替情報)'!$D$9=C$2,C32*'入力欄(差替情報)'!#REF!/1000,0)</f>
        <v>0</v>
      </c>
      <c r="D46" s="41">
        <f>IF('入力欄(差替情報)'!$D$9=D$2,D32*'入力欄(差替情報)'!#REF!/1000,0)</f>
        <v>0</v>
      </c>
      <c r="E46" s="41">
        <f>IF('入力欄(差替情報)'!$D$9=E$2,E32*'入力欄(差替情報)'!#REF!/1000,0)</f>
        <v>0</v>
      </c>
      <c r="F46" s="41">
        <f>IF('入力欄(差替情報)'!$D$9=F$2,F32*'入力欄(差替情報)'!#REF!/1000,0)</f>
        <v>0</v>
      </c>
      <c r="G46" s="41">
        <f>IF('入力欄(差替情報)'!$D$9=G$2,G32*'入力欄(差替情報)'!#REF!/1000,0)</f>
        <v>0</v>
      </c>
      <c r="H46" s="41">
        <f>IF('入力欄(差替情報)'!$D$9=H$2,H32*'入力欄(差替情報)'!#REF!/1000,0)</f>
        <v>0</v>
      </c>
      <c r="I46" s="41">
        <f>IF('入力欄(差替情報)'!$D$9=I$2,I32*'入力欄(差替情報)'!#REF!/1000,0)</f>
        <v>0</v>
      </c>
      <c r="J46" s="41">
        <f>IF('入力欄(差替情報)'!$D$9=J$2,J32*'入力欄(差替情報)'!#REF!/1000,0)</f>
        <v>0</v>
      </c>
      <c r="K46" s="43">
        <f t="shared" si="1"/>
        <v>0</v>
      </c>
      <c r="L46" s="44">
        <f t="shared" si="2"/>
        <v>0</v>
      </c>
      <c r="N46" s="39">
        <f t="shared" si="3"/>
        <v>0</v>
      </c>
      <c r="Q46" s="10" t="s">
        <v>20</v>
      </c>
      <c r="R46" s="41">
        <f>IF('入力欄(差替情報)'!$D$9=B$2,B32*'入力欄(差替情報)'!#REF!/1000,0)</f>
        <v>0</v>
      </c>
      <c r="S46" s="41">
        <f>IF('入力欄(差替情報)'!$D$9=C$2,C32*'入力欄(差替情報)'!#REF!/1000,0)</f>
        <v>0</v>
      </c>
      <c r="T46" s="41">
        <f>IF('入力欄(差替情報)'!$D$9=D$2,D32*'入力欄(差替情報)'!#REF!/1000,0)</f>
        <v>0</v>
      </c>
      <c r="U46" s="41">
        <f>IF('入力欄(差替情報)'!$D$9=E$2,E32*'入力欄(差替情報)'!#REF!/1000,0)</f>
        <v>0</v>
      </c>
      <c r="V46" s="41">
        <f>IF('入力欄(差替情報)'!$D$9=F$2,F32*'入力欄(差替情報)'!#REF!/1000,0)</f>
        <v>0</v>
      </c>
      <c r="W46" s="41">
        <f>IF('入力欄(差替情報)'!$D$9=G$2,G32*'入力欄(差替情報)'!#REF!/1000,0)</f>
        <v>0</v>
      </c>
      <c r="X46" s="41">
        <f>IF('入力欄(差替情報)'!$D$9=H$2,H32*'入力欄(差替情報)'!#REF!/1000,0)</f>
        <v>0</v>
      </c>
      <c r="Y46" s="41">
        <f>IF('入力欄(差替情報)'!$D$9=I$2,I32*'入力欄(差替情報)'!#REF!/1000,0)</f>
        <v>0</v>
      </c>
      <c r="Z46" s="41">
        <f>IF('入力欄(差替情報)'!$D$9=J$2,J32*'入力欄(差替情報)'!#REF!/1000,0)</f>
        <v>0</v>
      </c>
      <c r="AA46" s="43">
        <f t="shared" si="4"/>
        <v>0</v>
      </c>
      <c r="AB46" s="44">
        <f>MIN($AA$38:$AA$49)</f>
        <v>0</v>
      </c>
      <c r="AD46" s="39">
        <f>AA46*1000</f>
        <v>0</v>
      </c>
    </row>
    <row r="47" spans="1:30" x14ac:dyDescent="0.3">
      <c r="A47" s="10" t="s">
        <v>21</v>
      </c>
      <c r="B47" s="41">
        <f>IF('入力欄(差替情報)'!$D$9=B$2,B33*'入力欄(差替情報)'!#REF!/1000,0)</f>
        <v>0</v>
      </c>
      <c r="C47" s="41">
        <f>IF('入力欄(差替情報)'!$D$9=C$2,C33*'入力欄(差替情報)'!#REF!/1000,0)</f>
        <v>0</v>
      </c>
      <c r="D47" s="41">
        <f>IF('入力欄(差替情報)'!$D$9=D$2,D33*'入力欄(差替情報)'!#REF!/1000,0)</f>
        <v>0</v>
      </c>
      <c r="E47" s="41">
        <f>IF('入力欄(差替情報)'!$D$9=E$2,E33*'入力欄(差替情報)'!#REF!/1000,0)</f>
        <v>0</v>
      </c>
      <c r="F47" s="41">
        <f>IF('入力欄(差替情報)'!$D$9=F$2,F33*'入力欄(差替情報)'!#REF!/1000,0)</f>
        <v>0</v>
      </c>
      <c r="G47" s="41">
        <f>IF('入力欄(差替情報)'!$D$9=G$2,G33*'入力欄(差替情報)'!#REF!/1000,0)</f>
        <v>0</v>
      </c>
      <c r="H47" s="41">
        <f>IF('入力欄(差替情報)'!$D$9=H$2,H33*'入力欄(差替情報)'!#REF!/1000,0)</f>
        <v>0</v>
      </c>
      <c r="I47" s="41">
        <f>IF('入力欄(差替情報)'!$D$9=I$2,I33*'入力欄(差替情報)'!#REF!/1000,0)</f>
        <v>0</v>
      </c>
      <c r="J47" s="41">
        <f>IF('入力欄(差替情報)'!$D$9=J$2,J33*'入力欄(差替情報)'!#REF!/1000,0)</f>
        <v>0</v>
      </c>
      <c r="K47" s="43">
        <f t="shared" si="1"/>
        <v>0</v>
      </c>
      <c r="L47" s="44">
        <f t="shared" si="2"/>
        <v>0</v>
      </c>
      <c r="N47" s="39">
        <f t="shared" si="3"/>
        <v>0</v>
      </c>
      <c r="Q47" s="10" t="s">
        <v>21</v>
      </c>
      <c r="R47" s="41">
        <f>IF('入力欄(差替情報)'!$D$9=B$2,B33*'入力欄(差替情報)'!#REF!/1000,0)</f>
        <v>0</v>
      </c>
      <c r="S47" s="41">
        <f>IF('入力欄(差替情報)'!$D$9=C$2,C33*'入力欄(差替情報)'!#REF!/1000,0)</f>
        <v>0</v>
      </c>
      <c r="T47" s="41">
        <f>IF('入力欄(差替情報)'!$D$9=D$2,D33*'入力欄(差替情報)'!#REF!/1000,0)</f>
        <v>0</v>
      </c>
      <c r="U47" s="41">
        <f>IF('入力欄(差替情報)'!$D$9=E$2,E33*'入力欄(差替情報)'!#REF!/1000,0)</f>
        <v>0</v>
      </c>
      <c r="V47" s="41">
        <f>IF('入力欄(差替情報)'!$D$9=F$2,F33*'入力欄(差替情報)'!#REF!/1000,0)</f>
        <v>0</v>
      </c>
      <c r="W47" s="41">
        <f>IF('入力欄(差替情報)'!$D$9=G$2,G33*'入力欄(差替情報)'!#REF!/1000,0)</f>
        <v>0</v>
      </c>
      <c r="X47" s="41">
        <f>IF('入力欄(差替情報)'!$D$9=H$2,H33*'入力欄(差替情報)'!#REF!/1000,0)</f>
        <v>0</v>
      </c>
      <c r="Y47" s="41">
        <f>IF('入力欄(差替情報)'!$D$9=I$2,I33*'入力欄(差替情報)'!#REF!/1000,0)</f>
        <v>0</v>
      </c>
      <c r="Z47" s="41">
        <f>IF('入力欄(差替情報)'!$D$9=J$2,J33*'入力欄(差替情報)'!#REF!/1000,0)</f>
        <v>0</v>
      </c>
      <c r="AA47" s="43">
        <f t="shared" si="4"/>
        <v>0</v>
      </c>
      <c r="AB47" s="44">
        <f t="shared" si="5"/>
        <v>0</v>
      </c>
      <c r="AD47" s="39">
        <f>AA47*1000</f>
        <v>0</v>
      </c>
    </row>
    <row r="48" spans="1:30" x14ac:dyDescent="0.3">
      <c r="A48" s="10" t="s">
        <v>22</v>
      </c>
      <c r="B48" s="41">
        <f>IF('入力欄(差替情報)'!$D$9=B$2,B34*'入力欄(差替情報)'!#REF!/1000,0)</f>
        <v>0</v>
      </c>
      <c r="C48" s="41">
        <f>IF('入力欄(差替情報)'!$D$9=C$2,C34*'入力欄(差替情報)'!#REF!/1000,0)</f>
        <v>0</v>
      </c>
      <c r="D48" s="41">
        <f>IF('入力欄(差替情報)'!$D$9=D$2,D34*'入力欄(差替情報)'!#REF!/1000,0)</f>
        <v>0</v>
      </c>
      <c r="E48" s="41">
        <f>IF('入力欄(差替情報)'!$D$9=E$2,E34*'入力欄(差替情報)'!#REF!/1000,0)</f>
        <v>0</v>
      </c>
      <c r="F48" s="41">
        <f>IF('入力欄(差替情報)'!$D$9=F$2,F34*'入力欄(差替情報)'!#REF!/1000,0)</f>
        <v>0</v>
      </c>
      <c r="G48" s="41">
        <f>IF('入力欄(差替情報)'!$D$9=G$2,G34*'入力欄(差替情報)'!#REF!/1000,0)</f>
        <v>0</v>
      </c>
      <c r="H48" s="41">
        <f>IF('入力欄(差替情報)'!$D$9=H$2,H34*'入力欄(差替情報)'!#REF!/1000,0)</f>
        <v>0</v>
      </c>
      <c r="I48" s="41">
        <f>IF('入力欄(差替情報)'!$D$9=I$2,I34*'入力欄(差替情報)'!#REF!/1000,0)</f>
        <v>0</v>
      </c>
      <c r="J48" s="41">
        <f>IF('入力欄(差替情報)'!$D$9=J$2,J34*'入力欄(差替情報)'!#REF!/1000,0)</f>
        <v>0</v>
      </c>
      <c r="K48" s="43">
        <f t="shared" si="1"/>
        <v>0</v>
      </c>
      <c r="L48" s="44">
        <f t="shared" si="2"/>
        <v>0</v>
      </c>
      <c r="N48" s="39">
        <f t="shared" si="3"/>
        <v>0</v>
      </c>
      <c r="Q48" s="10" t="s">
        <v>22</v>
      </c>
      <c r="R48" s="41">
        <f>IF('入力欄(差替情報)'!$D$9=B$2,B34*'入力欄(差替情報)'!#REF!/1000,0)</f>
        <v>0</v>
      </c>
      <c r="S48" s="41">
        <f>IF('入力欄(差替情報)'!$D$9=C$2,C34*'入力欄(差替情報)'!#REF!/1000,0)</f>
        <v>0</v>
      </c>
      <c r="T48" s="41">
        <f>IF('入力欄(差替情報)'!$D$9=D$2,D34*'入力欄(差替情報)'!#REF!/1000,0)</f>
        <v>0</v>
      </c>
      <c r="U48" s="41">
        <f>IF('入力欄(差替情報)'!$D$9=E$2,E34*'入力欄(差替情報)'!#REF!/1000,0)</f>
        <v>0</v>
      </c>
      <c r="V48" s="41">
        <f>IF('入力欄(差替情報)'!$D$9=F$2,F34*'入力欄(差替情報)'!#REF!/1000,0)</f>
        <v>0</v>
      </c>
      <c r="W48" s="41">
        <f>IF('入力欄(差替情報)'!$D$9=G$2,G34*'入力欄(差替情報)'!#REF!/1000,0)</f>
        <v>0</v>
      </c>
      <c r="X48" s="41">
        <f>IF('入力欄(差替情報)'!$D$9=H$2,H34*'入力欄(差替情報)'!#REF!/1000,0)</f>
        <v>0</v>
      </c>
      <c r="Y48" s="41">
        <f>IF('入力欄(差替情報)'!$D$9=I$2,I34*'入力欄(差替情報)'!#REF!/1000,0)</f>
        <v>0</v>
      </c>
      <c r="Z48" s="41">
        <f>IF('入力欄(差替情報)'!$D$9=J$2,J34*'入力欄(差替情報)'!#REF!/1000,0)</f>
        <v>0</v>
      </c>
      <c r="AA48" s="43">
        <f t="shared" si="4"/>
        <v>0</v>
      </c>
      <c r="AB48" s="44">
        <f t="shared" si="5"/>
        <v>0</v>
      </c>
      <c r="AD48" s="39">
        <f t="shared" si="6"/>
        <v>0</v>
      </c>
    </row>
    <row r="49" spans="1:30" x14ac:dyDescent="0.3">
      <c r="A49" s="10" t="s">
        <v>23</v>
      </c>
      <c r="B49" s="41">
        <f>IF('入力欄(差替情報)'!$D$9=B$2,B35*'入力欄(差替情報)'!#REF!/1000,0)</f>
        <v>0</v>
      </c>
      <c r="C49" s="41">
        <f>IF('入力欄(差替情報)'!$D$9=C$2,C35*'入力欄(差替情報)'!#REF!/1000,0)</f>
        <v>0</v>
      </c>
      <c r="D49" s="41">
        <f>IF('入力欄(差替情報)'!$D$9=D$2,D35*'入力欄(差替情報)'!#REF!/1000,0)</f>
        <v>0</v>
      </c>
      <c r="E49" s="41">
        <f>IF('入力欄(差替情報)'!$D$9=E$2,E35*'入力欄(差替情報)'!#REF!/1000,0)</f>
        <v>0</v>
      </c>
      <c r="F49" s="41">
        <f>IF('入力欄(差替情報)'!$D$9=F$2,F35*'入力欄(差替情報)'!#REF!/1000,0)</f>
        <v>0</v>
      </c>
      <c r="G49" s="41">
        <f>IF('入力欄(差替情報)'!$D$9=G$2,G35*'入力欄(差替情報)'!#REF!/1000,0)</f>
        <v>0</v>
      </c>
      <c r="H49" s="41">
        <f>IF('入力欄(差替情報)'!$D$9=H$2,H35*'入力欄(差替情報)'!#REF!/1000,0)</f>
        <v>0</v>
      </c>
      <c r="I49" s="41">
        <f>IF('入力欄(差替情報)'!$D$9=I$2,I35*'入力欄(差替情報)'!#REF!/1000,0)</f>
        <v>0</v>
      </c>
      <c r="J49" s="41">
        <f>IF('入力欄(差替情報)'!$D$9=J$2,J35*'入力欄(差替情報)'!#REF!/1000,0)</f>
        <v>0</v>
      </c>
      <c r="K49" s="43">
        <f t="shared" si="1"/>
        <v>0</v>
      </c>
      <c r="L49" s="44">
        <f t="shared" si="2"/>
        <v>0</v>
      </c>
      <c r="N49" s="39">
        <f t="shared" si="3"/>
        <v>0</v>
      </c>
      <c r="Q49" s="10" t="s">
        <v>23</v>
      </c>
      <c r="R49" s="41">
        <f>IF('入力欄(差替情報)'!$D$9=B$2,B35*'入力欄(差替情報)'!#REF!/1000,0)</f>
        <v>0</v>
      </c>
      <c r="S49" s="41">
        <f>IF('入力欄(差替情報)'!$D$9=C$2,C35*'入力欄(差替情報)'!#REF!/1000,0)</f>
        <v>0</v>
      </c>
      <c r="T49" s="41">
        <f>IF('入力欄(差替情報)'!$D$9=D$2,D35*'入力欄(差替情報)'!#REF!/1000,0)</f>
        <v>0</v>
      </c>
      <c r="U49" s="41">
        <f>IF('入力欄(差替情報)'!$D$9=E$2,E35*'入力欄(差替情報)'!#REF!/1000,0)</f>
        <v>0</v>
      </c>
      <c r="V49" s="41">
        <f>IF('入力欄(差替情報)'!$D$9=F$2,F35*'入力欄(差替情報)'!#REF!/1000,0)</f>
        <v>0</v>
      </c>
      <c r="W49" s="41">
        <f>IF('入力欄(差替情報)'!$D$9=G$2,G35*'入力欄(差替情報)'!#REF!/1000,0)</f>
        <v>0</v>
      </c>
      <c r="X49" s="41">
        <f>IF('入力欄(差替情報)'!$D$9=H$2,H35*'入力欄(差替情報)'!#REF!/1000,0)</f>
        <v>0</v>
      </c>
      <c r="Y49" s="41">
        <f>IF('入力欄(差替情報)'!$D$9=I$2,I35*'入力欄(差替情報)'!#REF!/1000,0)</f>
        <v>0</v>
      </c>
      <c r="Z49" s="41">
        <f>IF('入力欄(差替情報)'!$D$9=J$2,J35*'入力欄(差替情報)'!#REF!/1000,0)</f>
        <v>0</v>
      </c>
      <c r="AA49" s="43">
        <f>SUM(R49:Z49)</f>
        <v>0</v>
      </c>
      <c r="AB49" s="44">
        <f t="shared" si="5"/>
        <v>0</v>
      </c>
      <c r="AD49" s="39">
        <f t="shared" si="6"/>
        <v>0</v>
      </c>
    </row>
    <row r="50" spans="1:30" x14ac:dyDescent="0.3">
      <c r="B50" s="10"/>
      <c r="C50" s="10"/>
      <c r="D50" s="10"/>
      <c r="E50" s="10"/>
      <c r="F50" s="10"/>
      <c r="G50" s="10"/>
      <c r="H50" s="10"/>
      <c r="I50" s="10"/>
      <c r="J50" s="10"/>
      <c r="K50" s="66"/>
      <c r="N50" s="1">
        <f t="shared" si="3"/>
        <v>0</v>
      </c>
      <c r="R50" s="10"/>
      <c r="S50" s="10"/>
      <c r="T50" s="10"/>
      <c r="U50" s="10"/>
      <c r="V50" s="10"/>
      <c r="W50" s="10"/>
      <c r="X50" s="10"/>
      <c r="Y50" s="10"/>
      <c r="Z50" s="10"/>
      <c r="AA50" s="66"/>
    </row>
    <row r="51" spans="1:30" x14ac:dyDescent="0.3">
      <c r="A51" s="1" t="s">
        <v>55</v>
      </c>
      <c r="K51" s="2"/>
      <c r="Q51" s="1" t="s">
        <v>55</v>
      </c>
      <c r="AA51" s="2"/>
    </row>
    <row r="52" spans="1:30" x14ac:dyDescent="0.3">
      <c r="A52" s="10" t="s">
        <v>12</v>
      </c>
      <c r="B52" s="13">
        <f>B4*(1+B$19+B$21)</f>
        <v>4802.8811787617715</v>
      </c>
      <c r="C52" s="13">
        <f t="shared" ref="C52:J52" si="7">C4*(1+C$19+C$21)</f>
        <v>11581.410133682746</v>
      </c>
      <c r="D52" s="13">
        <f t="shared" si="7"/>
        <v>40837.662100733636</v>
      </c>
      <c r="E52" s="13">
        <f t="shared" si="7"/>
        <v>18821.767857142859</v>
      </c>
      <c r="F52" s="13">
        <f t="shared" si="7"/>
        <v>4702.9437188339807</v>
      </c>
      <c r="G52" s="13">
        <f t="shared" si="7"/>
        <v>17856.863892215566</v>
      </c>
      <c r="H52" s="13">
        <f t="shared" si="7"/>
        <v>7477.4974459646428</v>
      </c>
      <c r="I52" s="13">
        <f t="shared" si="7"/>
        <v>3742.2679116465865</v>
      </c>
      <c r="J52" s="13">
        <f t="shared" si="7"/>
        <v>12677.667700809157</v>
      </c>
      <c r="K52" s="16"/>
      <c r="L52" s="16"/>
      <c r="Q52" s="10" t="s">
        <v>12</v>
      </c>
      <c r="R52" s="13">
        <f>B52</f>
        <v>4802.8811787617715</v>
      </c>
      <c r="S52" s="13">
        <f t="shared" ref="S52:W63" si="8">C52</f>
        <v>11581.410133682746</v>
      </c>
      <c r="T52" s="13">
        <f t="shared" si="8"/>
        <v>40837.662100733636</v>
      </c>
      <c r="U52" s="13">
        <f t="shared" si="8"/>
        <v>18821.767857142859</v>
      </c>
      <c r="V52" s="13">
        <f t="shared" si="8"/>
        <v>4702.9437188339807</v>
      </c>
      <c r="W52" s="13">
        <f>G52</f>
        <v>17856.863892215566</v>
      </c>
      <c r="X52" s="13">
        <f t="shared" ref="X52:Z63" si="9">H52</f>
        <v>7477.4974459646428</v>
      </c>
      <c r="Y52" s="13">
        <f t="shared" si="9"/>
        <v>3742.2679116465865</v>
      </c>
      <c r="Z52" s="13">
        <f>J52</f>
        <v>12677.667700809157</v>
      </c>
      <c r="AA52" s="16"/>
      <c r="AB52" s="16"/>
    </row>
    <row r="53" spans="1:30" x14ac:dyDescent="0.3">
      <c r="A53" s="10" t="s">
        <v>13</v>
      </c>
      <c r="B53" s="13">
        <f t="shared" ref="B53:J63" si="10">B5*(1+B$19+B$21)</f>
        <v>4345.6930906030857</v>
      </c>
      <c r="C53" s="13">
        <f t="shared" si="10"/>
        <v>10791.643538945902</v>
      </c>
      <c r="D53" s="13">
        <f t="shared" si="10"/>
        <v>39525.567375846498</v>
      </c>
      <c r="E53" s="13">
        <f t="shared" si="10"/>
        <v>19013.209821428576</v>
      </c>
      <c r="F53" s="13">
        <f t="shared" si="10"/>
        <v>4471.4456731388964</v>
      </c>
      <c r="G53" s="13">
        <f t="shared" si="10"/>
        <v>18379.744437125744</v>
      </c>
      <c r="H53" s="13">
        <f t="shared" si="10"/>
        <v>7529.8087425057656</v>
      </c>
      <c r="I53" s="13">
        <f t="shared" si="10"/>
        <v>3763.8995180722891</v>
      </c>
      <c r="J53" s="13">
        <f t="shared" si="10"/>
        <v>12873.828577067297</v>
      </c>
      <c r="K53" s="16"/>
      <c r="L53" s="16"/>
      <c r="Q53" s="10" t="s">
        <v>13</v>
      </c>
      <c r="R53" s="13">
        <f t="shared" ref="R53:R63" si="11">B53</f>
        <v>4345.6930906030857</v>
      </c>
      <c r="S53" s="13">
        <f t="shared" si="8"/>
        <v>10791.643538945902</v>
      </c>
      <c r="T53" s="13">
        <f t="shared" si="8"/>
        <v>39525.567375846498</v>
      </c>
      <c r="U53" s="13">
        <f t="shared" si="8"/>
        <v>19013.209821428576</v>
      </c>
      <c r="V53" s="13">
        <f t="shared" si="8"/>
        <v>4471.4456731388964</v>
      </c>
      <c r="W53" s="13">
        <f t="shared" si="8"/>
        <v>18379.744437125744</v>
      </c>
      <c r="X53" s="13">
        <f t="shared" si="9"/>
        <v>7529.8087425057656</v>
      </c>
      <c r="Y53" s="13">
        <f t="shared" si="9"/>
        <v>3763.8995180722891</v>
      </c>
      <c r="Z53" s="13">
        <f t="shared" si="9"/>
        <v>12873.828577067297</v>
      </c>
      <c r="AA53" s="16"/>
      <c r="AB53" s="16"/>
    </row>
    <row r="54" spans="1:30" x14ac:dyDescent="0.3">
      <c r="A54" s="10" t="s">
        <v>14</v>
      </c>
      <c r="B54" s="13">
        <f t="shared" si="10"/>
        <v>4368.5524950110203</v>
      </c>
      <c r="C54" s="13">
        <f t="shared" si="10"/>
        <v>11635.307853936374</v>
      </c>
      <c r="D54" s="13">
        <f t="shared" si="10"/>
        <v>43680.905282167041</v>
      </c>
      <c r="E54" s="13">
        <f t="shared" si="10"/>
        <v>20494.366071428572</v>
      </c>
      <c r="F54" s="13">
        <f t="shared" si="10"/>
        <v>4910.0735491927408</v>
      </c>
      <c r="G54" s="13">
        <f t="shared" si="10"/>
        <v>21063.206856287423</v>
      </c>
      <c r="H54" s="13">
        <f t="shared" si="10"/>
        <v>8264.1788670253663</v>
      </c>
      <c r="I54" s="13">
        <f t="shared" si="10"/>
        <v>4293.8738755020076</v>
      </c>
      <c r="J54" s="13">
        <f t="shared" si="10"/>
        <v>14641.743895796328</v>
      </c>
      <c r="K54" s="16"/>
      <c r="L54" s="16"/>
      <c r="Q54" s="10" t="s">
        <v>14</v>
      </c>
      <c r="R54" s="13">
        <f t="shared" si="11"/>
        <v>4368.5524950110203</v>
      </c>
      <c r="S54" s="13">
        <f t="shared" si="8"/>
        <v>11635.307853936374</v>
      </c>
      <c r="T54" s="13">
        <f t="shared" si="8"/>
        <v>43680.905282167041</v>
      </c>
      <c r="U54" s="13">
        <f t="shared" si="8"/>
        <v>20494.366071428572</v>
      </c>
      <c r="V54" s="13">
        <f t="shared" si="8"/>
        <v>4910.0735491927408</v>
      </c>
      <c r="W54" s="13">
        <f>G54</f>
        <v>21063.206856287423</v>
      </c>
      <c r="X54" s="13">
        <f t="shared" si="9"/>
        <v>8264.1788670253663</v>
      </c>
      <c r="Y54" s="13">
        <f t="shared" si="9"/>
        <v>4293.8738755020076</v>
      </c>
      <c r="Z54" s="13">
        <f t="shared" si="9"/>
        <v>14641.743895796328</v>
      </c>
      <c r="AA54" s="16"/>
      <c r="AB54" s="16"/>
    </row>
    <row r="55" spans="1:30" x14ac:dyDescent="0.3">
      <c r="A55" s="10" t="s">
        <v>15</v>
      </c>
      <c r="B55" s="13">
        <f t="shared" si="10"/>
        <v>4932.0619369138758</v>
      </c>
      <c r="C55" s="13">
        <f t="shared" si="10"/>
        <v>13841.029858283588</v>
      </c>
      <c r="D55" s="13">
        <f t="shared" si="10"/>
        <v>56393.341189334082</v>
      </c>
      <c r="E55" s="13">
        <f t="shared" si="10"/>
        <v>24827</v>
      </c>
      <c r="F55" s="13">
        <f t="shared" si="10"/>
        <v>6055.3796700000003</v>
      </c>
      <c r="G55" s="13">
        <f t="shared" si="10"/>
        <v>26361.071999999996</v>
      </c>
      <c r="H55" s="13">
        <f t="shared" si="10"/>
        <v>10470.307200000001</v>
      </c>
      <c r="I55" s="13">
        <f t="shared" si="10"/>
        <v>5386.2699999999995</v>
      </c>
      <c r="J55" s="13">
        <f t="shared" si="10"/>
        <v>18753.719999999998</v>
      </c>
      <c r="K55" s="16"/>
      <c r="L55" s="16"/>
      <c r="Q55" s="10" t="s">
        <v>15</v>
      </c>
      <c r="R55" s="13">
        <f t="shared" si="11"/>
        <v>4932.0619369138758</v>
      </c>
      <c r="S55" s="13">
        <f t="shared" si="8"/>
        <v>13841.029858283588</v>
      </c>
      <c r="T55" s="13">
        <f t="shared" si="8"/>
        <v>56393.341189334082</v>
      </c>
      <c r="U55" s="13">
        <f t="shared" si="8"/>
        <v>24827</v>
      </c>
      <c r="V55" s="13">
        <f t="shared" si="8"/>
        <v>6055.3796700000003</v>
      </c>
      <c r="W55" s="13">
        <f t="shared" si="8"/>
        <v>26361.071999999996</v>
      </c>
      <c r="X55" s="13">
        <f t="shared" si="9"/>
        <v>10470.307200000001</v>
      </c>
      <c r="Y55" s="13">
        <f t="shared" si="9"/>
        <v>5386.2699999999995</v>
      </c>
      <c r="Z55" s="13">
        <f t="shared" si="9"/>
        <v>18753.719999999998</v>
      </c>
      <c r="AA55" s="16"/>
      <c r="AB55" s="16"/>
    </row>
    <row r="56" spans="1:30" x14ac:dyDescent="0.3">
      <c r="A56" s="10" t="s">
        <v>16</v>
      </c>
      <c r="B56" s="13">
        <f t="shared" si="10"/>
        <v>5039.3593000000001</v>
      </c>
      <c r="C56" s="13">
        <f t="shared" si="10"/>
        <v>14147.024100000001</v>
      </c>
      <c r="D56" s="13">
        <f t="shared" si="10"/>
        <v>56391.75</v>
      </c>
      <c r="E56" s="13">
        <f t="shared" si="10"/>
        <v>24827</v>
      </c>
      <c r="F56" s="13">
        <f t="shared" si="10"/>
        <v>6055.3796700000003</v>
      </c>
      <c r="G56" s="13">
        <f t="shared" si="10"/>
        <v>26361.071999999996</v>
      </c>
      <c r="H56" s="13">
        <f t="shared" si="10"/>
        <v>10470.307200000001</v>
      </c>
      <c r="I56" s="13">
        <f t="shared" si="10"/>
        <v>5386.2699999999995</v>
      </c>
      <c r="J56" s="13">
        <f t="shared" si="10"/>
        <v>18753.719999999998</v>
      </c>
      <c r="K56" s="16"/>
      <c r="L56" s="16"/>
      <c r="Q56" s="10" t="s">
        <v>16</v>
      </c>
      <c r="R56" s="13">
        <f t="shared" si="11"/>
        <v>5039.3593000000001</v>
      </c>
      <c r="S56" s="13">
        <f t="shared" si="8"/>
        <v>14147.024100000001</v>
      </c>
      <c r="T56" s="13">
        <f t="shared" si="8"/>
        <v>56391.75</v>
      </c>
      <c r="U56" s="13">
        <f t="shared" si="8"/>
        <v>24827</v>
      </c>
      <c r="V56" s="13">
        <f t="shared" si="8"/>
        <v>6055.3796700000003</v>
      </c>
      <c r="W56" s="13">
        <f t="shared" si="8"/>
        <v>26361.071999999996</v>
      </c>
      <c r="X56" s="13">
        <f t="shared" si="9"/>
        <v>10470.307200000001</v>
      </c>
      <c r="Y56" s="13">
        <f t="shared" si="9"/>
        <v>5386.2699999999995</v>
      </c>
      <c r="Z56" s="13">
        <f t="shared" si="9"/>
        <v>18753.719999999998</v>
      </c>
      <c r="AA56" s="16"/>
      <c r="AB56" s="16"/>
    </row>
    <row r="57" spans="1:30" x14ac:dyDescent="0.3">
      <c r="A57" s="10" t="s">
        <v>17</v>
      </c>
      <c r="B57" s="13">
        <f t="shared" si="10"/>
        <v>4739.1678010287078</v>
      </c>
      <c r="C57" s="13">
        <f t="shared" si="10"/>
        <v>12662.019787154044</v>
      </c>
      <c r="D57" s="13">
        <f t="shared" si="10"/>
        <v>48256.105014108347</v>
      </c>
      <c r="E57" s="13">
        <f t="shared" si="10"/>
        <v>22751.366071428576</v>
      </c>
      <c r="F57" s="13">
        <f t="shared" si="10"/>
        <v>5385.2537482510716</v>
      </c>
      <c r="G57" s="13">
        <f t="shared" si="10"/>
        <v>22750.236538922156</v>
      </c>
      <c r="H57" s="13">
        <f t="shared" si="10"/>
        <v>9156.488867640277</v>
      </c>
      <c r="I57" s="13">
        <f t="shared" si="10"/>
        <v>4704.8743975903617</v>
      </c>
      <c r="J57" s="13">
        <f t="shared" si="10"/>
        <v>16167.850838760607</v>
      </c>
      <c r="K57" s="16"/>
      <c r="L57" s="16"/>
      <c r="Q57" s="10" t="s">
        <v>17</v>
      </c>
      <c r="R57" s="13">
        <f t="shared" si="11"/>
        <v>4739.1678010287078</v>
      </c>
      <c r="S57" s="13">
        <f t="shared" si="8"/>
        <v>12662.019787154044</v>
      </c>
      <c r="T57" s="13">
        <f t="shared" si="8"/>
        <v>48256.105014108347</v>
      </c>
      <c r="U57" s="13">
        <f t="shared" si="8"/>
        <v>22751.366071428576</v>
      </c>
      <c r="V57" s="13">
        <f t="shared" si="8"/>
        <v>5385.2537482510716</v>
      </c>
      <c r="W57" s="13">
        <f t="shared" si="8"/>
        <v>22750.236538922156</v>
      </c>
      <c r="X57" s="13">
        <f t="shared" si="9"/>
        <v>9156.488867640277</v>
      </c>
      <c r="Y57" s="13">
        <f t="shared" si="9"/>
        <v>4704.8743975903617</v>
      </c>
      <c r="Z57" s="13">
        <f t="shared" si="9"/>
        <v>16167.850838760607</v>
      </c>
      <c r="AA57" s="16"/>
      <c r="AB57" s="16"/>
    </row>
    <row r="58" spans="1:30" x14ac:dyDescent="0.3">
      <c r="A58" s="10" t="s">
        <v>18</v>
      </c>
      <c r="B58" s="13">
        <f t="shared" si="10"/>
        <v>5248.0380014425964</v>
      </c>
      <c r="C58" s="13">
        <f t="shared" si="10"/>
        <v>11596.809482326638</v>
      </c>
      <c r="D58" s="13">
        <f t="shared" si="10"/>
        <v>40084.499149266368</v>
      </c>
      <c r="E58" s="13">
        <f t="shared" si="10"/>
        <v>19819.281250000004</v>
      </c>
      <c r="F58" s="13">
        <f t="shared" si="10"/>
        <v>4550.6423729819517</v>
      </c>
      <c r="G58" s="13">
        <f t="shared" si="10"/>
        <v>18823.699616766466</v>
      </c>
      <c r="H58" s="13">
        <f t="shared" si="10"/>
        <v>7840.6585623366645</v>
      </c>
      <c r="I58" s="13">
        <f t="shared" si="10"/>
        <v>3882.8733534136545</v>
      </c>
      <c r="J58" s="13">
        <f t="shared" si="10"/>
        <v>13778.142553779357</v>
      </c>
      <c r="K58" s="16"/>
      <c r="L58" s="16"/>
      <c r="Q58" s="10" t="s">
        <v>18</v>
      </c>
      <c r="R58" s="13">
        <f t="shared" si="11"/>
        <v>5248.0380014425964</v>
      </c>
      <c r="S58" s="13">
        <f t="shared" si="8"/>
        <v>11596.809482326638</v>
      </c>
      <c r="T58" s="13">
        <f t="shared" si="8"/>
        <v>40084.499149266368</v>
      </c>
      <c r="U58" s="13">
        <f t="shared" si="8"/>
        <v>19819.281250000004</v>
      </c>
      <c r="V58" s="13">
        <f t="shared" si="8"/>
        <v>4550.6423729819517</v>
      </c>
      <c r="W58" s="13">
        <f t="shared" si="8"/>
        <v>18823.699616766466</v>
      </c>
      <c r="X58" s="13">
        <f t="shared" si="9"/>
        <v>7840.6585623366645</v>
      </c>
      <c r="Y58" s="13">
        <f t="shared" si="9"/>
        <v>3882.8733534136545</v>
      </c>
      <c r="Z58" s="13">
        <f t="shared" si="9"/>
        <v>13778.142553779357</v>
      </c>
      <c r="AA58" s="16"/>
      <c r="AB58" s="16"/>
    </row>
    <row r="59" spans="1:30" x14ac:dyDescent="0.3">
      <c r="A59" s="10" t="s">
        <v>19</v>
      </c>
      <c r="B59" s="13">
        <f t="shared" si="10"/>
        <v>5463.397653496294</v>
      </c>
      <c r="C59" s="13">
        <f t="shared" si="10"/>
        <v>12934.352907396278</v>
      </c>
      <c r="D59" s="13">
        <f t="shared" si="10"/>
        <v>42607.913274548526</v>
      </c>
      <c r="E59" s="13">
        <f t="shared" si="10"/>
        <v>19597.611607142859</v>
      </c>
      <c r="F59" s="13">
        <f t="shared" si="10"/>
        <v>5019.7305182062009</v>
      </c>
      <c r="G59" s="13">
        <f t="shared" si="10"/>
        <v>19573.490586826345</v>
      </c>
      <c r="H59" s="13">
        <f t="shared" si="10"/>
        <v>8391.9391489623376</v>
      </c>
      <c r="I59" s="13">
        <f t="shared" si="10"/>
        <v>4001.8471887550199</v>
      </c>
      <c r="J59" s="13">
        <f t="shared" si="10"/>
        <v>14056.962415630551</v>
      </c>
      <c r="K59" s="16"/>
      <c r="L59" s="16"/>
      <c r="Q59" s="10" t="s">
        <v>19</v>
      </c>
      <c r="R59" s="13">
        <f t="shared" si="11"/>
        <v>5463.397653496294</v>
      </c>
      <c r="S59" s="13">
        <f t="shared" si="8"/>
        <v>12934.352907396278</v>
      </c>
      <c r="T59" s="13">
        <f t="shared" si="8"/>
        <v>42607.913274548526</v>
      </c>
      <c r="U59" s="13">
        <f t="shared" si="8"/>
        <v>19597.611607142859</v>
      </c>
      <c r="V59" s="13">
        <f t="shared" si="8"/>
        <v>5019.7305182062009</v>
      </c>
      <c r="W59" s="13">
        <f t="shared" si="8"/>
        <v>19573.490586826345</v>
      </c>
      <c r="X59" s="13">
        <f t="shared" si="9"/>
        <v>8391.9391489623376</v>
      </c>
      <c r="Y59" s="13">
        <f t="shared" si="9"/>
        <v>4001.8471887550199</v>
      </c>
      <c r="Z59" s="13">
        <f t="shared" si="9"/>
        <v>14056.962415630551</v>
      </c>
      <c r="AA59" s="16"/>
      <c r="AB59" s="16"/>
    </row>
    <row r="60" spans="1:30" x14ac:dyDescent="0.3">
      <c r="A60" s="10" t="s">
        <v>20</v>
      </c>
      <c r="B60" s="13">
        <f t="shared" si="10"/>
        <v>5884.491945221399</v>
      </c>
      <c r="C60" s="13">
        <f t="shared" si="10"/>
        <v>14424.78986543029</v>
      </c>
      <c r="D60" s="13">
        <f t="shared" si="10"/>
        <v>47221.513709085775</v>
      </c>
      <c r="E60" s="13">
        <f t="shared" si="10"/>
        <v>22066.205357142859</v>
      </c>
      <c r="F60" s="13">
        <f t="shared" si="10"/>
        <v>5695.9484937892112</v>
      </c>
      <c r="G60" s="13">
        <f t="shared" si="10"/>
        <v>23519.758850299397</v>
      </c>
      <c r="H60" s="13">
        <f t="shared" si="10"/>
        <v>10129.27778601076</v>
      </c>
      <c r="I60" s="13">
        <f t="shared" si="10"/>
        <v>4964.4536746987951</v>
      </c>
      <c r="J60" s="13">
        <f t="shared" si="10"/>
        <v>17978.946224590487</v>
      </c>
      <c r="K60" s="16"/>
      <c r="L60" s="16"/>
      <c r="Q60" s="10" t="s">
        <v>20</v>
      </c>
      <c r="R60" s="13">
        <f t="shared" si="11"/>
        <v>5884.491945221399</v>
      </c>
      <c r="S60" s="13">
        <f t="shared" si="8"/>
        <v>14424.78986543029</v>
      </c>
      <c r="T60" s="13">
        <f t="shared" si="8"/>
        <v>47221.513709085775</v>
      </c>
      <c r="U60" s="13">
        <f t="shared" si="8"/>
        <v>22066.205357142859</v>
      </c>
      <c r="V60" s="13">
        <f t="shared" si="8"/>
        <v>5695.9484937892112</v>
      </c>
      <c r="W60" s="13">
        <f t="shared" si="8"/>
        <v>23519.758850299397</v>
      </c>
      <c r="X60" s="13">
        <f t="shared" si="9"/>
        <v>10129.27778601076</v>
      </c>
      <c r="Y60" s="13">
        <f t="shared" si="9"/>
        <v>4964.4536746987951</v>
      </c>
      <c r="Z60" s="13">
        <f t="shared" si="9"/>
        <v>17978.946224590487</v>
      </c>
      <c r="AA60" s="16"/>
      <c r="AB60" s="16"/>
    </row>
    <row r="61" spans="1:30" x14ac:dyDescent="0.3">
      <c r="A61" s="10" t="s">
        <v>21</v>
      </c>
      <c r="B61" s="13">
        <f t="shared" si="10"/>
        <v>6004.8046000000004</v>
      </c>
      <c r="C61" s="13">
        <f t="shared" si="10"/>
        <v>15005.565300000002</v>
      </c>
      <c r="D61" s="13">
        <f t="shared" si="10"/>
        <v>50625.810249717826</v>
      </c>
      <c r="E61" s="13">
        <f t="shared" si="10"/>
        <v>23144.325892857145</v>
      </c>
      <c r="F61" s="13">
        <f t="shared" si="10"/>
        <v>5994.4591316591886</v>
      </c>
      <c r="G61" s="13">
        <f t="shared" si="10"/>
        <v>24259.684149700599</v>
      </c>
      <c r="H61" s="13">
        <f t="shared" si="10"/>
        <v>10371.720525749424</v>
      </c>
      <c r="I61" s="13">
        <f t="shared" si="10"/>
        <v>4964.4536746987951</v>
      </c>
      <c r="J61" s="13">
        <f t="shared" si="10"/>
        <v>18214.586019340833</v>
      </c>
      <c r="K61" s="16"/>
      <c r="L61" s="16"/>
      <c r="Q61" s="10" t="s">
        <v>21</v>
      </c>
      <c r="R61" s="13">
        <f t="shared" si="11"/>
        <v>6004.8046000000004</v>
      </c>
      <c r="S61" s="13">
        <f t="shared" si="8"/>
        <v>15005.565300000002</v>
      </c>
      <c r="T61" s="13">
        <f t="shared" si="8"/>
        <v>50625.810249717826</v>
      </c>
      <c r="U61" s="13">
        <f t="shared" si="8"/>
        <v>23144.325892857145</v>
      </c>
      <c r="V61" s="13">
        <f t="shared" si="8"/>
        <v>5994.4591316591886</v>
      </c>
      <c r="W61" s="13">
        <f t="shared" si="8"/>
        <v>24259.684149700599</v>
      </c>
      <c r="X61" s="13">
        <f t="shared" si="9"/>
        <v>10371.720525749424</v>
      </c>
      <c r="Y61" s="13">
        <f t="shared" si="9"/>
        <v>4964.4536746987951</v>
      </c>
      <c r="Z61" s="13">
        <f t="shared" si="9"/>
        <v>18214.586019340833</v>
      </c>
      <c r="AA61" s="16"/>
      <c r="AB61" s="16"/>
    </row>
    <row r="62" spans="1:30" x14ac:dyDescent="0.3">
      <c r="A62" s="10" t="s">
        <v>22</v>
      </c>
      <c r="B62" s="13">
        <f t="shared" si="10"/>
        <v>5921.7888682027651</v>
      </c>
      <c r="C62" s="13">
        <f t="shared" si="10"/>
        <v>14841.672232289988</v>
      </c>
      <c r="D62" s="13">
        <f t="shared" si="10"/>
        <v>50625.49201185102</v>
      </c>
      <c r="E62" s="13">
        <f t="shared" si="10"/>
        <v>23144.325892857145</v>
      </c>
      <c r="F62" s="13">
        <f t="shared" si="10"/>
        <v>5994.4591316591886</v>
      </c>
      <c r="G62" s="13">
        <f t="shared" si="10"/>
        <v>24259.684149700599</v>
      </c>
      <c r="H62" s="13">
        <f t="shared" si="10"/>
        <v>10371.720525749424</v>
      </c>
      <c r="I62" s="13">
        <f t="shared" si="10"/>
        <v>4964.4536746987951</v>
      </c>
      <c r="J62" s="13">
        <f t="shared" si="10"/>
        <v>18214.586019340833</v>
      </c>
      <c r="K62" s="16"/>
      <c r="L62" s="16"/>
      <c r="Q62" s="10" t="s">
        <v>22</v>
      </c>
      <c r="R62" s="13">
        <f t="shared" si="11"/>
        <v>5921.7888682027651</v>
      </c>
      <c r="S62" s="13">
        <f t="shared" si="8"/>
        <v>14841.672232289988</v>
      </c>
      <c r="T62" s="13">
        <f t="shared" si="8"/>
        <v>50625.49201185102</v>
      </c>
      <c r="U62" s="13">
        <f t="shared" si="8"/>
        <v>23144.325892857145</v>
      </c>
      <c r="V62" s="13">
        <f t="shared" si="8"/>
        <v>5994.4591316591886</v>
      </c>
      <c r="W62" s="13">
        <f t="shared" si="8"/>
        <v>24259.684149700599</v>
      </c>
      <c r="X62" s="13">
        <f t="shared" si="9"/>
        <v>10371.720525749424</v>
      </c>
      <c r="Y62" s="13">
        <f t="shared" si="9"/>
        <v>4964.4536746987951</v>
      </c>
      <c r="Z62" s="13">
        <f t="shared" si="9"/>
        <v>18214.586019340833</v>
      </c>
      <c r="AA62" s="16"/>
      <c r="AB62" s="16"/>
    </row>
    <row r="63" spans="1:30" x14ac:dyDescent="0.3">
      <c r="A63" s="10" t="s">
        <v>23</v>
      </c>
      <c r="B63" s="13">
        <f t="shared" si="10"/>
        <v>5464.6007800440793</v>
      </c>
      <c r="C63" s="13">
        <f t="shared" si="10"/>
        <v>13789.016757132385</v>
      </c>
      <c r="D63" s="13">
        <f t="shared" si="10"/>
        <v>45960.867439334084</v>
      </c>
      <c r="E63" s="13">
        <f t="shared" si="10"/>
        <v>21139.223214285714</v>
      </c>
      <c r="F63" s="13">
        <f t="shared" si="10"/>
        <v>5549.7392017712627</v>
      </c>
      <c r="G63" s="13">
        <f t="shared" si="10"/>
        <v>21615.684413173651</v>
      </c>
      <c r="H63" s="13">
        <f t="shared" si="10"/>
        <v>9155.4828811683328</v>
      </c>
      <c r="I63" s="13">
        <f t="shared" si="10"/>
        <v>4434.4793172690761</v>
      </c>
      <c r="J63" s="13">
        <f t="shared" si="10"/>
        <v>15489.306927175843</v>
      </c>
      <c r="K63" s="16"/>
      <c r="L63" s="16"/>
      <c r="Q63" s="10" t="s">
        <v>23</v>
      </c>
      <c r="R63" s="13">
        <f t="shared" si="11"/>
        <v>5464.6007800440793</v>
      </c>
      <c r="S63" s="13">
        <f t="shared" si="8"/>
        <v>13789.016757132385</v>
      </c>
      <c r="T63" s="13">
        <f t="shared" si="8"/>
        <v>45960.867439334084</v>
      </c>
      <c r="U63" s="13">
        <f t="shared" si="8"/>
        <v>21139.223214285714</v>
      </c>
      <c r="V63" s="13">
        <f t="shared" si="8"/>
        <v>5549.7392017712627</v>
      </c>
      <c r="W63" s="13">
        <f t="shared" si="8"/>
        <v>21615.684413173651</v>
      </c>
      <c r="X63" s="13">
        <f t="shared" si="9"/>
        <v>9155.4828811683328</v>
      </c>
      <c r="Y63" s="13">
        <f t="shared" si="9"/>
        <v>4434.4793172690761</v>
      </c>
      <c r="Z63" s="13">
        <f t="shared" si="9"/>
        <v>15489.306927175843</v>
      </c>
      <c r="AA63" s="16"/>
      <c r="AB63" s="16"/>
    </row>
    <row r="64" spans="1:30" x14ac:dyDescent="0.3">
      <c r="L64" s="16"/>
      <c r="AB64" s="16"/>
    </row>
    <row r="65" spans="1:31" x14ac:dyDescent="0.3">
      <c r="A65" s="1" t="s">
        <v>56</v>
      </c>
      <c r="K65" s="28" t="s">
        <v>38</v>
      </c>
      <c r="Q65" s="1" t="s">
        <v>56</v>
      </c>
      <c r="AA65" s="28" t="s">
        <v>38</v>
      </c>
    </row>
    <row r="66" spans="1:31" x14ac:dyDescent="0.3">
      <c r="A66" s="10" t="s">
        <v>12</v>
      </c>
      <c r="B66" s="13">
        <f>B52-B38</f>
        <v>4802.8811787617715</v>
      </c>
      <c r="C66" s="13">
        <f t="shared" ref="C66:J67" si="12">C52-C38</f>
        <v>11581.410133682746</v>
      </c>
      <c r="D66" s="13">
        <f t="shared" si="12"/>
        <v>40837.662100733636</v>
      </c>
      <c r="E66" s="13">
        <f t="shared" si="12"/>
        <v>18821.767857142859</v>
      </c>
      <c r="F66" s="13">
        <f t="shared" si="12"/>
        <v>4702.9437188339807</v>
      </c>
      <c r="G66" s="13">
        <f t="shared" si="12"/>
        <v>17856.863892215566</v>
      </c>
      <c r="H66" s="13">
        <f t="shared" si="12"/>
        <v>7477.4974459646428</v>
      </c>
      <c r="I66" s="13">
        <f t="shared" si="12"/>
        <v>3742.2679116465865</v>
      </c>
      <c r="J66" s="30">
        <f t="shared" si="12"/>
        <v>12677.667700809157</v>
      </c>
      <c r="K66" s="29">
        <f>SUM($B66:$J66)</f>
        <v>122500.96193979096</v>
      </c>
      <c r="L66" s="16"/>
      <c r="Q66" s="10" t="s">
        <v>12</v>
      </c>
      <c r="R66" s="13">
        <f>R52-R38</f>
        <v>4802.8811787617715</v>
      </c>
      <c r="S66" s="13">
        <f t="shared" ref="S66:Z67" si="13">S52-S38</f>
        <v>11581.410133682746</v>
      </c>
      <c r="T66" s="13">
        <f t="shared" si="13"/>
        <v>40837.662100733636</v>
      </c>
      <c r="U66" s="13">
        <f t="shared" si="13"/>
        <v>18821.767857142859</v>
      </c>
      <c r="V66" s="13">
        <f t="shared" si="13"/>
        <v>4702.9437188339807</v>
      </c>
      <c r="W66" s="13">
        <f t="shared" si="13"/>
        <v>17856.863892215566</v>
      </c>
      <c r="X66" s="13">
        <f t="shared" si="13"/>
        <v>7477.4974459646428</v>
      </c>
      <c r="Y66" s="13">
        <f t="shared" si="13"/>
        <v>3742.2679116465865</v>
      </c>
      <c r="Z66" s="30">
        <f t="shared" si="13"/>
        <v>12677.667700809157</v>
      </c>
      <c r="AA66" s="29">
        <f>SUM($R66:$Z66)</f>
        <v>122500.96193979096</v>
      </c>
      <c r="AB66" s="16"/>
    </row>
    <row r="67" spans="1:31" x14ac:dyDescent="0.3">
      <c r="A67" s="10" t="s">
        <v>13</v>
      </c>
      <c r="B67" s="13">
        <f>B53-B39</f>
        <v>4345.6930906030857</v>
      </c>
      <c r="C67" s="13">
        <f t="shared" si="12"/>
        <v>10791.643538945902</v>
      </c>
      <c r="D67" s="13">
        <f t="shared" si="12"/>
        <v>39525.567375846498</v>
      </c>
      <c r="E67" s="13">
        <f t="shared" si="12"/>
        <v>19013.209821428576</v>
      </c>
      <c r="F67" s="13">
        <f t="shared" si="12"/>
        <v>4471.4456731388964</v>
      </c>
      <c r="G67" s="13">
        <f t="shared" si="12"/>
        <v>18379.744437125744</v>
      </c>
      <c r="H67" s="13">
        <f t="shared" si="12"/>
        <v>7529.8087425057656</v>
      </c>
      <c r="I67" s="13">
        <f t="shared" si="12"/>
        <v>3763.8995180722891</v>
      </c>
      <c r="J67" s="30">
        <f t="shared" si="12"/>
        <v>12873.828577067297</v>
      </c>
      <c r="K67" s="29">
        <f t="shared" ref="K67:K77" si="14">SUM($B67:$J67)</f>
        <v>120694.84077473404</v>
      </c>
      <c r="L67" s="16"/>
      <c r="Q67" s="10" t="s">
        <v>13</v>
      </c>
      <c r="R67" s="13">
        <f>R53-R39</f>
        <v>4345.6930906030857</v>
      </c>
      <c r="S67" s="13">
        <f t="shared" si="13"/>
        <v>10791.643538945902</v>
      </c>
      <c r="T67" s="13">
        <f t="shared" si="13"/>
        <v>39525.567375846498</v>
      </c>
      <c r="U67" s="13">
        <f t="shared" si="13"/>
        <v>19013.209821428576</v>
      </c>
      <c r="V67" s="13">
        <f t="shared" si="13"/>
        <v>4471.4456731388964</v>
      </c>
      <c r="W67" s="13">
        <f t="shared" si="13"/>
        <v>18379.744437125744</v>
      </c>
      <c r="X67" s="13">
        <f t="shared" si="13"/>
        <v>7529.8087425057656</v>
      </c>
      <c r="Y67" s="13">
        <f t="shared" si="13"/>
        <v>3763.8995180722891</v>
      </c>
      <c r="Z67" s="30">
        <f t="shared" si="13"/>
        <v>12873.828577067297</v>
      </c>
      <c r="AA67" s="29">
        <f t="shared" ref="AA67:AA76" si="15">SUM($R67:$Z67)</f>
        <v>120694.84077473404</v>
      </c>
      <c r="AB67" s="16"/>
    </row>
    <row r="68" spans="1:31" x14ac:dyDescent="0.3">
      <c r="A68" s="10" t="s">
        <v>14</v>
      </c>
      <c r="B68" s="13">
        <f t="shared" ref="B68:J77" si="16">B54-B40</f>
        <v>4368.5524950110203</v>
      </c>
      <c r="C68" s="13">
        <f t="shared" si="16"/>
        <v>11635.307853936374</v>
      </c>
      <c r="D68" s="13">
        <f t="shared" si="16"/>
        <v>43680.905282167041</v>
      </c>
      <c r="E68" s="13">
        <f t="shared" si="16"/>
        <v>20494.366071428572</v>
      </c>
      <c r="F68" s="13">
        <f t="shared" si="16"/>
        <v>4910.0735491927408</v>
      </c>
      <c r="G68" s="13">
        <f t="shared" si="16"/>
        <v>21063.206856287423</v>
      </c>
      <c r="H68" s="13">
        <f t="shared" si="16"/>
        <v>8264.1788670253663</v>
      </c>
      <c r="I68" s="13">
        <f t="shared" si="16"/>
        <v>4293.8738755020076</v>
      </c>
      <c r="J68" s="30">
        <f t="shared" si="16"/>
        <v>14641.743895796328</v>
      </c>
      <c r="K68" s="29">
        <f t="shared" si="14"/>
        <v>133352.20874634688</v>
      </c>
      <c r="L68" s="16"/>
      <c r="Q68" s="10" t="s">
        <v>14</v>
      </c>
      <c r="R68" s="13">
        <f t="shared" ref="R68:Z77" si="17">R54-R40</f>
        <v>4368.5524950110203</v>
      </c>
      <c r="S68" s="13">
        <f t="shared" si="17"/>
        <v>11635.307853936374</v>
      </c>
      <c r="T68" s="13">
        <f t="shared" si="17"/>
        <v>43680.905282167041</v>
      </c>
      <c r="U68" s="13">
        <f t="shared" si="17"/>
        <v>20494.366071428572</v>
      </c>
      <c r="V68" s="13">
        <f>V54-V40</f>
        <v>4910.0735491927408</v>
      </c>
      <c r="W68" s="13">
        <f>W54-W40</f>
        <v>21063.206856287423</v>
      </c>
      <c r="X68" s="13">
        <f>X54-X40</f>
        <v>8264.1788670253663</v>
      </c>
      <c r="Y68" s="13">
        <f t="shared" si="17"/>
        <v>4293.8738755020076</v>
      </c>
      <c r="Z68" s="30">
        <f t="shared" si="17"/>
        <v>14641.743895796328</v>
      </c>
      <c r="AA68" s="29">
        <f t="shared" si="15"/>
        <v>133352.20874634688</v>
      </c>
      <c r="AB68" s="16"/>
    </row>
    <row r="69" spans="1:31" x14ac:dyDescent="0.3">
      <c r="A69" s="10" t="s">
        <v>15</v>
      </c>
      <c r="B69" s="13">
        <f t="shared" si="16"/>
        <v>4932.0619369138758</v>
      </c>
      <c r="C69" s="13">
        <f t="shared" si="16"/>
        <v>13841.029858283588</v>
      </c>
      <c r="D69" s="13">
        <f t="shared" si="16"/>
        <v>56393.341189334082</v>
      </c>
      <c r="E69" s="13">
        <f t="shared" si="16"/>
        <v>24827</v>
      </c>
      <c r="F69" s="13">
        <f t="shared" si="16"/>
        <v>6055.3796700000003</v>
      </c>
      <c r="G69" s="13">
        <f t="shared" si="16"/>
        <v>26361.071999999996</v>
      </c>
      <c r="H69" s="13">
        <f t="shared" si="16"/>
        <v>10470.307200000001</v>
      </c>
      <c r="I69" s="13">
        <f t="shared" si="16"/>
        <v>5386.2699999999995</v>
      </c>
      <c r="J69" s="30">
        <f>J55-J41</f>
        <v>18753.719999999998</v>
      </c>
      <c r="K69" s="29">
        <f t="shared" si="14"/>
        <v>167020.18185453152</v>
      </c>
      <c r="L69" s="16"/>
      <c r="Q69" s="10" t="s">
        <v>15</v>
      </c>
      <c r="R69" s="13">
        <f t="shared" si="17"/>
        <v>4932.0619369138758</v>
      </c>
      <c r="S69" s="13">
        <f t="shared" si="17"/>
        <v>13841.029858283588</v>
      </c>
      <c r="T69" s="13">
        <f t="shared" si="17"/>
        <v>56393.341189334082</v>
      </c>
      <c r="U69" s="13">
        <f t="shared" si="17"/>
        <v>24827</v>
      </c>
      <c r="V69" s="13">
        <f t="shared" si="17"/>
        <v>6055.3796700000003</v>
      </c>
      <c r="W69" s="13">
        <f t="shared" si="17"/>
        <v>26361.071999999996</v>
      </c>
      <c r="X69" s="13">
        <f t="shared" si="17"/>
        <v>10470.307200000001</v>
      </c>
      <c r="Y69" s="13">
        <f t="shared" si="17"/>
        <v>5386.2699999999995</v>
      </c>
      <c r="Z69" s="30">
        <f t="shared" si="17"/>
        <v>18753.719999999998</v>
      </c>
      <c r="AA69" s="29">
        <f t="shared" si="15"/>
        <v>167020.18185453152</v>
      </c>
      <c r="AB69" s="16"/>
    </row>
    <row r="70" spans="1:31" x14ac:dyDescent="0.3">
      <c r="A70" s="10" t="s">
        <v>16</v>
      </c>
      <c r="B70" s="13">
        <f t="shared" si="16"/>
        <v>5039.3593000000001</v>
      </c>
      <c r="C70" s="13">
        <f t="shared" si="16"/>
        <v>14147.024100000001</v>
      </c>
      <c r="D70" s="13">
        <f t="shared" si="16"/>
        <v>56391.75</v>
      </c>
      <c r="E70" s="13">
        <f t="shared" si="16"/>
        <v>24827</v>
      </c>
      <c r="F70" s="13">
        <f t="shared" si="16"/>
        <v>6055.3796700000003</v>
      </c>
      <c r="G70" s="13">
        <f t="shared" si="16"/>
        <v>26361.071999999996</v>
      </c>
      <c r="H70" s="13">
        <f t="shared" si="16"/>
        <v>10470.307200000001</v>
      </c>
      <c r="I70" s="13">
        <f t="shared" si="16"/>
        <v>5386.2699999999995</v>
      </c>
      <c r="J70" s="30">
        <f t="shared" si="16"/>
        <v>18753.719999999998</v>
      </c>
      <c r="K70" s="29">
        <f t="shared" si="14"/>
        <v>167431.88226999997</v>
      </c>
      <c r="L70" s="16"/>
      <c r="Q70" s="10" t="s">
        <v>16</v>
      </c>
      <c r="R70" s="13">
        <f t="shared" si="17"/>
        <v>5039.3593000000001</v>
      </c>
      <c r="S70" s="13">
        <f t="shared" si="17"/>
        <v>14147.024100000001</v>
      </c>
      <c r="T70" s="13">
        <f t="shared" si="17"/>
        <v>56391.75</v>
      </c>
      <c r="U70" s="13">
        <f t="shared" si="17"/>
        <v>24827</v>
      </c>
      <c r="V70" s="13">
        <f t="shared" si="17"/>
        <v>6055.3796700000003</v>
      </c>
      <c r="W70" s="13">
        <f>W56-W42</f>
        <v>26361.071999999996</v>
      </c>
      <c r="X70" s="13">
        <f t="shared" si="17"/>
        <v>10470.307200000001</v>
      </c>
      <c r="Y70" s="13">
        <f t="shared" si="17"/>
        <v>5386.2699999999995</v>
      </c>
      <c r="Z70" s="30">
        <f t="shared" si="17"/>
        <v>18753.719999999998</v>
      </c>
      <c r="AA70" s="29">
        <f t="shared" si="15"/>
        <v>167431.88226999997</v>
      </c>
      <c r="AB70" s="16"/>
    </row>
    <row r="71" spans="1:31" x14ac:dyDescent="0.3">
      <c r="A71" s="10" t="s">
        <v>17</v>
      </c>
      <c r="B71" s="13">
        <f t="shared" si="16"/>
        <v>4739.1678010287078</v>
      </c>
      <c r="C71" s="13">
        <f t="shared" si="16"/>
        <v>12662.019787154044</v>
      </c>
      <c r="D71" s="13">
        <f t="shared" si="16"/>
        <v>48256.105014108347</v>
      </c>
      <c r="E71" s="13">
        <f t="shared" si="16"/>
        <v>22751.366071428576</v>
      </c>
      <c r="F71" s="13">
        <f t="shared" si="16"/>
        <v>5385.2537482510716</v>
      </c>
      <c r="G71" s="13">
        <f t="shared" si="16"/>
        <v>22750.236538922156</v>
      </c>
      <c r="H71" s="13">
        <f t="shared" si="16"/>
        <v>9156.488867640277</v>
      </c>
      <c r="I71" s="13">
        <f t="shared" si="16"/>
        <v>4704.8743975903617</v>
      </c>
      <c r="J71" s="30">
        <f t="shared" si="16"/>
        <v>16167.850838760607</v>
      </c>
      <c r="K71" s="29">
        <f t="shared" si="14"/>
        <v>146573.36306488415</v>
      </c>
      <c r="L71" s="16"/>
      <c r="Q71" s="10" t="s">
        <v>17</v>
      </c>
      <c r="R71" s="13">
        <f t="shared" si="17"/>
        <v>4739.1678010287078</v>
      </c>
      <c r="S71" s="13">
        <f t="shared" si="17"/>
        <v>12662.019787154044</v>
      </c>
      <c r="T71" s="13">
        <f t="shared" si="17"/>
        <v>48256.105014108347</v>
      </c>
      <c r="U71" s="13">
        <f t="shared" si="17"/>
        <v>22751.366071428576</v>
      </c>
      <c r="V71" s="13">
        <f t="shared" si="17"/>
        <v>5385.2537482510716</v>
      </c>
      <c r="W71" s="13">
        <f t="shared" si="17"/>
        <v>22750.236538922156</v>
      </c>
      <c r="X71" s="13">
        <f t="shared" si="17"/>
        <v>9156.488867640277</v>
      </c>
      <c r="Y71" s="13">
        <f t="shared" si="17"/>
        <v>4704.8743975903617</v>
      </c>
      <c r="Z71" s="30">
        <f t="shared" si="17"/>
        <v>16167.850838760607</v>
      </c>
      <c r="AA71" s="29">
        <f t="shared" si="15"/>
        <v>146573.36306488415</v>
      </c>
      <c r="AB71" s="16"/>
    </row>
    <row r="72" spans="1:31" x14ac:dyDescent="0.3">
      <c r="A72" s="10" t="s">
        <v>18</v>
      </c>
      <c r="B72" s="13">
        <f t="shared" si="16"/>
        <v>5248.0380014425964</v>
      </c>
      <c r="C72" s="13">
        <f t="shared" si="16"/>
        <v>11596.809482326638</v>
      </c>
      <c r="D72" s="13">
        <f t="shared" si="16"/>
        <v>40084.499149266368</v>
      </c>
      <c r="E72" s="13">
        <f t="shared" si="16"/>
        <v>19819.281250000004</v>
      </c>
      <c r="F72" s="13">
        <f t="shared" si="16"/>
        <v>4550.6423729819517</v>
      </c>
      <c r="G72" s="13">
        <f t="shared" si="16"/>
        <v>18823.699616766466</v>
      </c>
      <c r="H72" s="13">
        <f t="shared" si="16"/>
        <v>7840.6585623366645</v>
      </c>
      <c r="I72" s="13">
        <f t="shared" si="16"/>
        <v>3882.8733534136545</v>
      </c>
      <c r="J72" s="30">
        <f t="shared" si="16"/>
        <v>13778.142553779357</v>
      </c>
      <c r="K72" s="29">
        <f t="shared" si="14"/>
        <v>125624.6443423137</v>
      </c>
      <c r="L72" s="16"/>
      <c r="Q72" s="10" t="s">
        <v>18</v>
      </c>
      <c r="R72" s="13">
        <f t="shared" si="17"/>
        <v>5248.0380014425964</v>
      </c>
      <c r="S72" s="13">
        <f t="shared" si="17"/>
        <v>11596.809482326638</v>
      </c>
      <c r="T72" s="13">
        <f t="shared" si="17"/>
        <v>40084.499149266368</v>
      </c>
      <c r="U72" s="13">
        <f t="shared" si="17"/>
        <v>19819.281250000004</v>
      </c>
      <c r="V72" s="13">
        <f t="shared" si="17"/>
        <v>4550.6423729819517</v>
      </c>
      <c r="W72" s="13">
        <f t="shared" si="17"/>
        <v>18823.699616766466</v>
      </c>
      <c r="X72" s="13">
        <f t="shared" si="17"/>
        <v>7840.6585623366645</v>
      </c>
      <c r="Y72" s="13">
        <f t="shared" si="17"/>
        <v>3882.8733534136545</v>
      </c>
      <c r="Z72" s="30">
        <f t="shared" si="17"/>
        <v>13778.142553779357</v>
      </c>
      <c r="AA72" s="29">
        <f t="shared" si="15"/>
        <v>125624.6443423137</v>
      </c>
      <c r="AB72" s="16"/>
    </row>
    <row r="73" spans="1:31" x14ac:dyDescent="0.3">
      <c r="A73" s="10" t="s">
        <v>19</v>
      </c>
      <c r="B73" s="13">
        <f t="shared" si="16"/>
        <v>5463.397653496294</v>
      </c>
      <c r="C73" s="13">
        <f t="shared" si="16"/>
        <v>12934.352907396278</v>
      </c>
      <c r="D73" s="13">
        <f t="shared" si="16"/>
        <v>42607.913274548526</v>
      </c>
      <c r="E73" s="13">
        <f t="shared" si="16"/>
        <v>19597.611607142859</v>
      </c>
      <c r="F73" s="13">
        <f t="shared" si="16"/>
        <v>5019.7305182062009</v>
      </c>
      <c r="G73" s="13">
        <f t="shared" si="16"/>
        <v>19573.490586826345</v>
      </c>
      <c r="H73" s="13">
        <f t="shared" si="16"/>
        <v>8391.9391489623376</v>
      </c>
      <c r="I73" s="13">
        <f t="shared" si="16"/>
        <v>4001.8471887550199</v>
      </c>
      <c r="J73" s="30">
        <f t="shared" si="16"/>
        <v>14056.962415630551</v>
      </c>
      <c r="K73" s="29">
        <f t="shared" si="14"/>
        <v>131647.24530096439</v>
      </c>
      <c r="L73" s="16"/>
      <c r="Q73" s="10" t="s">
        <v>19</v>
      </c>
      <c r="R73" s="13">
        <f t="shared" si="17"/>
        <v>5463.397653496294</v>
      </c>
      <c r="S73" s="13">
        <f t="shared" si="17"/>
        <v>12934.352907396278</v>
      </c>
      <c r="T73" s="13">
        <f t="shared" si="17"/>
        <v>42607.913274548526</v>
      </c>
      <c r="U73" s="13">
        <f t="shared" si="17"/>
        <v>19597.611607142859</v>
      </c>
      <c r="V73" s="13">
        <f t="shared" si="17"/>
        <v>5019.7305182062009</v>
      </c>
      <c r="W73" s="13">
        <f t="shared" si="17"/>
        <v>19573.490586826345</v>
      </c>
      <c r="X73" s="13">
        <f t="shared" si="17"/>
        <v>8391.9391489623376</v>
      </c>
      <c r="Y73" s="13">
        <f t="shared" si="17"/>
        <v>4001.8471887550199</v>
      </c>
      <c r="Z73" s="30">
        <f t="shared" si="17"/>
        <v>14056.962415630551</v>
      </c>
      <c r="AA73" s="29">
        <f t="shared" si="15"/>
        <v>131647.24530096439</v>
      </c>
      <c r="AB73" s="16"/>
    </row>
    <row r="74" spans="1:31" x14ac:dyDescent="0.3">
      <c r="A74" s="10" t="s">
        <v>20</v>
      </c>
      <c r="B74" s="13">
        <f t="shared" si="16"/>
        <v>5884.491945221399</v>
      </c>
      <c r="C74" s="13">
        <f t="shared" si="16"/>
        <v>14424.78986543029</v>
      </c>
      <c r="D74" s="13">
        <f t="shared" si="16"/>
        <v>47221.513709085775</v>
      </c>
      <c r="E74" s="13">
        <f t="shared" si="16"/>
        <v>22066.205357142859</v>
      </c>
      <c r="F74" s="13">
        <f t="shared" si="16"/>
        <v>5695.9484937892112</v>
      </c>
      <c r="G74" s="13">
        <f t="shared" si="16"/>
        <v>23519.758850299397</v>
      </c>
      <c r="H74" s="13">
        <f t="shared" si="16"/>
        <v>10129.27778601076</v>
      </c>
      <c r="I74" s="13">
        <f t="shared" si="16"/>
        <v>4964.4536746987951</v>
      </c>
      <c r="J74" s="30">
        <f t="shared" si="16"/>
        <v>17978.946224590487</v>
      </c>
      <c r="K74" s="29">
        <f t="shared" si="14"/>
        <v>151885.38590626896</v>
      </c>
      <c r="L74" s="16"/>
      <c r="Q74" s="10" t="s">
        <v>20</v>
      </c>
      <c r="R74" s="13">
        <f t="shared" si="17"/>
        <v>5884.491945221399</v>
      </c>
      <c r="S74" s="13">
        <f t="shared" si="17"/>
        <v>14424.78986543029</v>
      </c>
      <c r="T74" s="13">
        <f t="shared" si="17"/>
        <v>47221.513709085775</v>
      </c>
      <c r="U74" s="13">
        <f t="shared" si="17"/>
        <v>22066.205357142859</v>
      </c>
      <c r="V74" s="13">
        <f t="shared" si="17"/>
        <v>5695.9484937892112</v>
      </c>
      <c r="W74" s="13">
        <f t="shared" si="17"/>
        <v>23519.758850299397</v>
      </c>
      <c r="X74" s="13">
        <f t="shared" si="17"/>
        <v>10129.27778601076</v>
      </c>
      <c r="Y74" s="13">
        <f t="shared" si="17"/>
        <v>4964.4536746987951</v>
      </c>
      <c r="Z74" s="30">
        <f t="shared" si="17"/>
        <v>17978.946224590487</v>
      </c>
      <c r="AA74" s="29">
        <f t="shared" si="15"/>
        <v>151885.38590626896</v>
      </c>
      <c r="AB74" s="16"/>
    </row>
    <row r="75" spans="1:31" x14ac:dyDescent="0.3">
      <c r="A75" s="10" t="s">
        <v>21</v>
      </c>
      <c r="B75" s="13">
        <f t="shared" si="16"/>
        <v>6004.8046000000004</v>
      </c>
      <c r="C75" s="13">
        <f t="shared" si="16"/>
        <v>15005.565300000002</v>
      </c>
      <c r="D75" s="13">
        <f t="shared" si="16"/>
        <v>50625.810249717826</v>
      </c>
      <c r="E75" s="13">
        <f t="shared" si="16"/>
        <v>23144.325892857145</v>
      </c>
      <c r="F75" s="13">
        <f t="shared" si="16"/>
        <v>5994.4591316591886</v>
      </c>
      <c r="G75" s="13">
        <f t="shared" si="16"/>
        <v>24259.684149700599</v>
      </c>
      <c r="H75" s="13">
        <f t="shared" si="16"/>
        <v>10371.720525749424</v>
      </c>
      <c r="I75" s="13">
        <f t="shared" si="16"/>
        <v>4964.4536746987951</v>
      </c>
      <c r="J75" s="30">
        <f t="shared" si="16"/>
        <v>18214.586019340833</v>
      </c>
      <c r="K75" s="29">
        <f t="shared" si="14"/>
        <v>158585.40954372383</v>
      </c>
      <c r="L75" s="16"/>
      <c r="Q75" s="10" t="s">
        <v>21</v>
      </c>
      <c r="R75" s="13">
        <f t="shared" si="17"/>
        <v>6004.8046000000004</v>
      </c>
      <c r="S75" s="13">
        <f t="shared" si="17"/>
        <v>15005.565300000002</v>
      </c>
      <c r="T75" s="13">
        <f t="shared" si="17"/>
        <v>50625.810249717826</v>
      </c>
      <c r="U75" s="13">
        <f t="shared" si="17"/>
        <v>23144.325892857145</v>
      </c>
      <c r="V75" s="13">
        <f t="shared" si="17"/>
        <v>5994.4591316591886</v>
      </c>
      <c r="W75" s="13">
        <f t="shared" si="17"/>
        <v>24259.684149700599</v>
      </c>
      <c r="X75" s="13">
        <f t="shared" si="17"/>
        <v>10371.720525749424</v>
      </c>
      <c r="Y75" s="13">
        <f t="shared" si="17"/>
        <v>4964.4536746987951</v>
      </c>
      <c r="Z75" s="30">
        <f t="shared" si="17"/>
        <v>18214.586019340833</v>
      </c>
      <c r="AA75" s="29">
        <f t="shared" si="15"/>
        <v>158585.40954372383</v>
      </c>
      <c r="AB75" s="16"/>
    </row>
    <row r="76" spans="1:31" x14ac:dyDescent="0.3">
      <c r="A76" s="10" t="s">
        <v>22</v>
      </c>
      <c r="B76" s="13">
        <f t="shared" si="16"/>
        <v>5921.7888682027651</v>
      </c>
      <c r="C76" s="13">
        <f t="shared" si="16"/>
        <v>14841.672232289988</v>
      </c>
      <c r="D76" s="13">
        <f t="shared" si="16"/>
        <v>50625.49201185102</v>
      </c>
      <c r="E76" s="13">
        <f t="shared" si="16"/>
        <v>23144.325892857145</v>
      </c>
      <c r="F76" s="13">
        <f t="shared" si="16"/>
        <v>5994.4591316591886</v>
      </c>
      <c r="G76" s="13">
        <f t="shared" si="16"/>
        <v>24259.684149700599</v>
      </c>
      <c r="H76" s="13">
        <f t="shared" si="16"/>
        <v>10371.720525749424</v>
      </c>
      <c r="I76" s="13">
        <f t="shared" si="16"/>
        <v>4964.4536746987951</v>
      </c>
      <c r="J76" s="30">
        <f t="shared" si="16"/>
        <v>18214.586019340833</v>
      </c>
      <c r="K76" s="29">
        <f t="shared" si="14"/>
        <v>158338.18250634978</v>
      </c>
      <c r="L76" s="16"/>
      <c r="Q76" s="10" t="s">
        <v>22</v>
      </c>
      <c r="R76" s="13">
        <f t="shared" si="17"/>
        <v>5921.7888682027651</v>
      </c>
      <c r="S76" s="13">
        <f t="shared" si="17"/>
        <v>14841.672232289988</v>
      </c>
      <c r="T76" s="13">
        <f t="shared" si="17"/>
        <v>50625.49201185102</v>
      </c>
      <c r="U76" s="13">
        <f t="shared" si="17"/>
        <v>23144.325892857145</v>
      </c>
      <c r="V76" s="13">
        <f t="shared" si="17"/>
        <v>5994.4591316591886</v>
      </c>
      <c r="W76" s="13">
        <f t="shared" si="17"/>
        <v>24259.684149700599</v>
      </c>
      <c r="X76" s="13">
        <f t="shared" si="17"/>
        <v>10371.720525749424</v>
      </c>
      <c r="Y76" s="13">
        <f t="shared" si="17"/>
        <v>4964.4536746987951</v>
      </c>
      <c r="Z76" s="30">
        <f>Z62-Z48</f>
        <v>18214.586019340833</v>
      </c>
      <c r="AA76" s="29">
        <f t="shared" si="15"/>
        <v>158338.18250634978</v>
      </c>
      <c r="AB76" s="16"/>
    </row>
    <row r="77" spans="1:31" x14ac:dyDescent="0.3">
      <c r="A77" s="10" t="s">
        <v>23</v>
      </c>
      <c r="B77" s="13">
        <f t="shared" si="16"/>
        <v>5464.6007800440793</v>
      </c>
      <c r="C77" s="13">
        <f t="shared" si="16"/>
        <v>13789.016757132385</v>
      </c>
      <c r="D77" s="13">
        <f t="shared" si="16"/>
        <v>45960.867439334084</v>
      </c>
      <c r="E77" s="13">
        <f t="shared" si="16"/>
        <v>21139.223214285714</v>
      </c>
      <c r="F77" s="13">
        <f t="shared" si="16"/>
        <v>5549.7392017712627</v>
      </c>
      <c r="G77" s="13">
        <f t="shared" si="16"/>
        <v>21615.684413173651</v>
      </c>
      <c r="H77" s="13">
        <f t="shared" si="16"/>
        <v>9155.4828811683328</v>
      </c>
      <c r="I77" s="13">
        <f t="shared" si="16"/>
        <v>4434.4793172690761</v>
      </c>
      <c r="J77" s="30">
        <f t="shared" si="16"/>
        <v>15489.306927175843</v>
      </c>
      <c r="K77" s="29">
        <f t="shared" si="14"/>
        <v>142598.40093135444</v>
      </c>
      <c r="L77" s="16"/>
      <c r="Q77" s="10" t="s">
        <v>23</v>
      </c>
      <c r="R77" s="13">
        <f t="shared" si="17"/>
        <v>5464.6007800440793</v>
      </c>
      <c r="S77" s="13">
        <f t="shared" si="17"/>
        <v>13789.016757132385</v>
      </c>
      <c r="T77" s="13">
        <f t="shared" si="17"/>
        <v>45960.867439334084</v>
      </c>
      <c r="U77" s="13">
        <f t="shared" si="17"/>
        <v>21139.223214285714</v>
      </c>
      <c r="V77" s="13">
        <f t="shared" si="17"/>
        <v>5549.7392017712627</v>
      </c>
      <c r="W77" s="13">
        <f t="shared" si="17"/>
        <v>21615.684413173651</v>
      </c>
      <c r="X77" s="13">
        <f t="shared" si="17"/>
        <v>9155.4828811683328</v>
      </c>
      <c r="Y77" s="13">
        <f t="shared" si="17"/>
        <v>4434.4793172690761</v>
      </c>
      <c r="Z77" s="30">
        <f t="shared" si="17"/>
        <v>15489.306927175843</v>
      </c>
      <c r="AA77" s="29">
        <f>SUM($R77:$Z77)</f>
        <v>142598.40093135444</v>
      </c>
      <c r="AB77" s="16"/>
    </row>
    <row r="79" spans="1:31" x14ac:dyDescent="0.3">
      <c r="A79" s="23" t="s">
        <v>50</v>
      </c>
      <c r="B79" s="25">
        <f>$B$17-MIN($K$38:$K$49)</f>
        <v>170916.10962190721</v>
      </c>
      <c r="C79" s="24"/>
      <c r="D79" s="24"/>
      <c r="E79" s="24"/>
      <c r="F79" s="24"/>
      <c r="G79" s="24"/>
      <c r="H79" s="24"/>
      <c r="I79" s="24"/>
      <c r="J79" s="24"/>
      <c r="L79" s="16"/>
      <c r="M79" s="16"/>
      <c r="O79" s="20"/>
      <c r="Q79" s="23" t="s">
        <v>50</v>
      </c>
      <c r="R79" s="25">
        <f>$B$17-MIN($AA$38:$AA$49)</f>
        <v>170916.10962190721</v>
      </c>
      <c r="S79" s="24"/>
      <c r="T79" s="24"/>
      <c r="U79" s="24"/>
      <c r="V79" s="24"/>
      <c r="W79" s="24"/>
      <c r="X79" s="24"/>
      <c r="Y79" s="24"/>
      <c r="Z79" s="24"/>
      <c r="AB79" s="16"/>
      <c r="AC79" s="16"/>
      <c r="AE79" s="20"/>
    </row>
    <row r="81" spans="1:31" x14ac:dyDescent="0.3">
      <c r="A81" s="1" t="s">
        <v>57</v>
      </c>
      <c r="B81" s="27" t="s">
        <v>38</v>
      </c>
      <c r="Q81" s="1" t="s">
        <v>57</v>
      </c>
      <c r="R81" s="27" t="s">
        <v>38</v>
      </c>
    </row>
    <row r="82" spans="1:31" x14ac:dyDescent="0.3">
      <c r="A82" s="10" t="s">
        <v>12</v>
      </c>
      <c r="B82" s="26">
        <f>$B$79-K66</f>
        <v>48415.147682116251</v>
      </c>
      <c r="C82" s="16"/>
      <c r="L82" s="16"/>
      <c r="M82" s="16"/>
      <c r="O82" s="20"/>
      <c r="Q82" s="10" t="s">
        <v>12</v>
      </c>
      <c r="R82" s="26">
        <f>$R$79-AA66</f>
        <v>48415.147682116251</v>
      </c>
      <c r="S82" s="16"/>
      <c r="AB82" s="16"/>
      <c r="AC82" s="16"/>
      <c r="AE82" s="20"/>
    </row>
    <row r="83" spans="1:31" x14ac:dyDescent="0.3">
      <c r="A83" s="10" t="s">
        <v>13</v>
      </c>
      <c r="B83" s="13">
        <f t="shared" ref="B83:B92" si="18">$B$79-K67</f>
        <v>50221.268847173167</v>
      </c>
      <c r="L83" s="16"/>
      <c r="M83" s="16"/>
      <c r="O83" s="20"/>
      <c r="Q83" s="10" t="s">
        <v>13</v>
      </c>
      <c r="R83" s="26">
        <f>$R$79-AA67</f>
        <v>50221.268847173167</v>
      </c>
      <c r="AB83" s="16"/>
      <c r="AC83" s="16"/>
      <c r="AE83" s="20"/>
    </row>
    <row r="84" spans="1:31" x14ac:dyDescent="0.3">
      <c r="A84" s="10" t="s">
        <v>14</v>
      </c>
      <c r="B84" s="13">
        <f t="shared" si="18"/>
        <v>37563.900875560328</v>
      </c>
      <c r="L84" s="16"/>
      <c r="M84" s="16"/>
      <c r="O84" s="20"/>
      <c r="Q84" s="10" t="s">
        <v>14</v>
      </c>
      <c r="R84" s="26">
        <f>$R$79-AA68</f>
        <v>37563.900875560328</v>
      </c>
      <c r="AB84" s="16"/>
      <c r="AC84" s="16"/>
      <c r="AE84" s="20"/>
    </row>
    <row r="85" spans="1:31" x14ac:dyDescent="0.3">
      <c r="A85" s="10" t="s">
        <v>15</v>
      </c>
      <c r="B85" s="13">
        <f t="shared" si="18"/>
        <v>3895.9277673756878</v>
      </c>
      <c r="L85" s="16"/>
      <c r="M85" s="16"/>
      <c r="O85" s="20"/>
      <c r="Q85" s="10" t="s">
        <v>15</v>
      </c>
      <c r="R85" s="26">
        <f>$R$79-AA69</f>
        <v>3895.9277673756878</v>
      </c>
      <c r="AB85" s="16"/>
      <c r="AC85" s="16"/>
      <c r="AE85" s="20"/>
    </row>
    <row r="86" spans="1:31" x14ac:dyDescent="0.3">
      <c r="A86" s="10" t="s">
        <v>16</v>
      </c>
      <c r="B86" s="13">
        <f t="shared" si="18"/>
        <v>3484.2273519072332</v>
      </c>
      <c r="L86" s="16"/>
      <c r="M86" s="16"/>
      <c r="O86" s="20"/>
      <c r="Q86" s="10" t="s">
        <v>16</v>
      </c>
      <c r="R86" s="26">
        <f t="shared" ref="R86:R92" si="19">$R$79-AA70</f>
        <v>3484.2273519072332</v>
      </c>
      <c r="AB86" s="16"/>
      <c r="AC86" s="16"/>
      <c r="AE86" s="20"/>
    </row>
    <row r="87" spans="1:31" x14ac:dyDescent="0.3">
      <c r="A87" s="10" t="s">
        <v>17</v>
      </c>
      <c r="B87" s="13">
        <f t="shared" si="18"/>
        <v>24342.746557023056</v>
      </c>
      <c r="L87" s="16"/>
      <c r="M87" s="16"/>
      <c r="O87" s="20"/>
      <c r="Q87" s="10" t="s">
        <v>17</v>
      </c>
      <c r="R87" s="26">
        <f t="shared" si="19"/>
        <v>24342.746557023056</v>
      </c>
      <c r="AB87" s="16"/>
      <c r="AC87" s="16"/>
      <c r="AE87" s="20"/>
    </row>
    <row r="88" spans="1:31" x14ac:dyDescent="0.3">
      <c r="A88" s="10" t="s">
        <v>18</v>
      </c>
      <c r="B88" s="13">
        <f t="shared" si="18"/>
        <v>45291.465279593511</v>
      </c>
      <c r="L88" s="16"/>
      <c r="M88" s="16"/>
      <c r="O88" s="20"/>
      <c r="Q88" s="10" t="s">
        <v>18</v>
      </c>
      <c r="R88" s="26">
        <f t="shared" si="19"/>
        <v>45291.465279593511</v>
      </c>
      <c r="AB88" s="16"/>
      <c r="AC88" s="16"/>
      <c r="AE88" s="20"/>
    </row>
    <row r="89" spans="1:31" x14ac:dyDescent="0.3">
      <c r="A89" s="10" t="s">
        <v>19</v>
      </c>
      <c r="B89" s="13">
        <f t="shared" si="18"/>
        <v>39268.864320942812</v>
      </c>
      <c r="L89" s="16"/>
      <c r="M89" s="16"/>
      <c r="O89" s="20"/>
      <c r="Q89" s="10" t="s">
        <v>19</v>
      </c>
      <c r="R89" s="26">
        <f t="shared" si="19"/>
        <v>39268.864320942812</v>
      </c>
      <c r="AB89" s="16"/>
      <c r="AC89" s="16"/>
      <c r="AE89" s="20"/>
    </row>
    <row r="90" spans="1:31" x14ac:dyDescent="0.3">
      <c r="A90" s="10" t="s">
        <v>20</v>
      </c>
      <c r="B90" s="13">
        <f>$B$79-K74</f>
        <v>19030.723715638247</v>
      </c>
      <c r="L90" s="16"/>
      <c r="M90" s="16"/>
      <c r="O90" s="20"/>
      <c r="Q90" s="10" t="s">
        <v>20</v>
      </c>
      <c r="R90" s="26">
        <f>$R$79-AA74</f>
        <v>19030.723715638247</v>
      </c>
      <c r="AB90" s="16"/>
      <c r="AC90" s="16"/>
      <c r="AE90" s="20"/>
    </row>
    <row r="91" spans="1:31" x14ac:dyDescent="0.3">
      <c r="A91" s="10" t="s">
        <v>21</v>
      </c>
      <c r="B91" s="13">
        <f t="shared" si="18"/>
        <v>12330.700078183378</v>
      </c>
      <c r="L91" s="16"/>
      <c r="M91" s="16"/>
      <c r="O91" s="20"/>
      <c r="Q91" s="10" t="s">
        <v>21</v>
      </c>
      <c r="R91" s="26">
        <f t="shared" si="19"/>
        <v>12330.700078183378</v>
      </c>
      <c r="AB91" s="16"/>
      <c r="AC91" s="16"/>
      <c r="AE91" s="20"/>
    </row>
    <row r="92" spans="1:31" x14ac:dyDescent="0.3">
      <c r="A92" s="10" t="s">
        <v>22</v>
      </c>
      <c r="B92" s="13">
        <f t="shared" si="18"/>
        <v>12577.927115557424</v>
      </c>
      <c r="L92" s="16"/>
      <c r="M92" s="16"/>
      <c r="O92" s="20"/>
      <c r="Q92" s="10" t="s">
        <v>22</v>
      </c>
      <c r="R92" s="26">
        <f t="shared" si="19"/>
        <v>12577.927115557424</v>
      </c>
      <c r="AB92" s="16"/>
      <c r="AC92" s="16"/>
      <c r="AE92" s="20"/>
    </row>
    <row r="93" spans="1:31" x14ac:dyDescent="0.3">
      <c r="A93" s="10" t="s">
        <v>23</v>
      </c>
      <c r="B93" s="13">
        <f>$B$79-K77</f>
        <v>28317.708690552769</v>
      </c>
      <c r="L93" s="16"/>
      <c r="M93" s="16"/>
      <c r="O93" s="20"/>
      <c r="Q93" s="10" t="s">
        <v>23</v>
      </c>
      <c r="R93" s="26">
        <f>$R$79-AA77</f>
        <v>28317.708690552769</v>
      </c>
      <c r="AB93" s="16"/>
      <c r="AC93" s="16"/>
      <c r="AE93" s="20"/>
    </row>
    <row r="94" spans="1:31" x14ac:dyDescent="0.3">
      <c r="A94" s="15" t="s">
        <v>39</v>
      </c>
      <c r="B94" s="18">
        <f>SUM($B$82:$B$93)/$B$79</f>
        <v>1.9000000000000006</v>
      </c>
      <c r="Q94" s="15" t="s">
        <v>39</v>
      </c>
      <c r="R94" s="18">
        <f>SUM($R$82:$R$93)/$R$79</f>
        <v>1.9000000000000006</v>
      </c>
    </row>
    <row r="96" spans="1:31" x14ac:dyDescent="0.3">
      <c r="A96" s="1" t="s">
        <v>58</v>
      </c>
      <c r="B96" s="51">
        <f>(SUM($B$82:$B$93)-$D$97*$B$79)/(12-$D$97)</f>
        <v>1.1526269487815329E-11</v>
      </c>
      <c r="D96" s="1" t="s">
        <v>41</v>
      </c>
      <c r="Q96" s="1" t="s">
        <v>58</v>
      </c>
      <c r="R96" s="51">
        <f>(SUM($R$82:$R$93)-$T$97*$R$79)/(12-$T$97)</f>
        <v>1.1526269487815329E-11</v>
      </c>
      <c r="T96" s="1" t="s">
        <v>41</v>
      </c>
    </row>
    <row r="97" spans="1:22" x14ac:dyDescent="0.3">
      <c r="A97" s="1" t="s">
        <v>40</v>
      </c>
      <c r="D97" s="17">
        <v>1.9</v>
      </c>
      <c r="Q97" s="1" t="s">
        <v>40</v>
      </c>
      <c r="T97" s="17">
        <f>D97</f>
        <v>1.9</v>
      </c>
    </row>
    <row r="98" spans="1:22" ht="15.6" thickBot="1" x14ac:dyDescent="0.35"/>
    <row r="99" spans="1:22" ht="15.6" thickBot="1" x14ac:dyDescent="0.35">
      <c r="A99" s="1" t="s">
        <v>59</v>
      </c>
      <c r="B99" s="67">
        <f>(MIN($K$38:$K$49)+$B$96)*1000</f>
        <v>1.1526269487815328E-8</v>
      </c>
      <c r="F99" s="16"/>
      <c r="Q99" s="1" t="s">
        <v>59</v>
      </c>
      <c r="R99" s="67">
        <f>(MIN($AA$38:$AA$49)+$R$96)*1000</f>
        <v>1.1526269487815328E-8</v>
      </c>
      <c r="V99" s="16"/>
    </row>
    <row r="100" spans="1:22" ht="15.6" thickBot="1" x14ac:dyDescent="0.35"/>
    <row r="101" spans="1:22" ht="15.6" thickBot="1" x14ac:dyDescent="0.35">
      <c r="A101" s="1" t="s">
        <v>60</v>
      </c>
      <c r="B101" s="31" t="e">
        <f>B99/#REF!</f>
        <v>#REF!</v>
      </c>
      <c r="C101" s="1" t="s">
        <v>217</v>
      </c>
      <c r="Q101" s="1" t="s">
        <v>60</v>
      </c>
      <c r="R101" s="31" t="e">
        <f>R99/#REF!</f>
        <v>#REF!</v>
      </c>
      <c r="S101" s="1" t="s">
        <v>94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入力欄(基本情報)</vt:lpstr>
      <vt:lpstr>入力欄(差替情報)</vt:lpstr>
      <vt:lpstr>提出用（算定諸元一覧(差替先)）</vt:lpstr>
      <vt:lpstr>webにUP時は非表示にする⇒</vt:lpstr>
      <vt:lpstr>計算用(太陽光-差替先差替可能容量)</vt:lpstr>
      <vt:lpstr>計算用(風力-差替先差替可能容量)</vt:lpstr>
      <vt:lpstr>計算用(水力-差替先差替可能容量)</vt:lpstr>
      <vt:lpstr>計算用(安定－差替先差替容量(今回))</vt:lpstr>
      <vt:lpstr>計算用(太陽光-差替先差替容量(今回))</vt:lpstr>
      <vt:lpstr>計算用(風力-差替先差替容量(今回))</vt:lpstr>
      <vt:lpstr>計算用(水力-差替先差替容量(今回))</vt:lpstr>
      <vt:lpstr>合計</vt:lpstr>
      <vt:lpstr>入力(太陽光)</vt:lpstr>
      <vt:lpstr>入力(風力)</vt:lpstr>
      <vt:lpstr>入力(水力)</vt:lpstr>
      <vt:lpstr>計算用(太陽光)</vt:lpstr>
      <vt:lpstr>計算用(風力)</vt:lpstr>
      <vt:lpstr>計算用(水力)</vt:lpstr>
      <vt:lpstr>計算用(記載例太陽光)</vt:lpstr>
      <vt:lpstr>計算用(記載例風力)</vt:lpstr>
      <vt:lpstr>計算用(記載例水力)</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2022-05-23T00:47:54Z</dcterms:modified>
</cp:coreProperties>
</file>