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2.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855ED2F6-4687-499F-83CD-9E00E863B3D6}" xr6:coauthVersionLast="47" xr6:coauthVersionMax="47" xr10:uidLastSave="{00000000-0000-0000-0000-000000000000}"/>
  <workbookProtection workbookAlgorithmName="SHA-512" workbookHashValue="Z/GpgC4enM/9HLsPtgsD2zP1EsMRp/TWE60HJjbOvihHMhbPyvmFZgBIK0LEQjghhFggHBLeUWS/Cia5DoznYg==" workbookSaltValue="ckZANqNscq274h3lcH+u/A==" workbookSpinCount="100000" lockStructure="1"/>
  <bookViews>
    <workbookView xWindow="-108" yWindow="-108" windowWidth="23256" windowHeight="12456" tabRatio="897" activeTab="4" xr2:uid="{F1085EBB-77C9-4A19-A1EE-916A26B3BCE8}"/>
  </bookViews>
  <sheets>
    <sheet name="記載例(合計)" sheetId="10" r:id="rId1"/>
    <sheet name="記載例(太陽光)" sheetId="11" r:id="rId2"/>
    <sheet name="記載例(風力)" sheetId="12" r:id="rId3"/>
    <sheet name="記載例(水力)" sheetId="13" r:id="rId4"/>
    <sheet name="合計" sheetId="9" r:id="rId5"/>
    <sheet name="入力シート(太陽光)" sheetId="18" r:id="rId6"/>
    <sheet name="入力シート(風力)" sheetId="19" r:id="rId7"/>
    <sheet name="入力シート(水力)" sheetId="20" r:id="rId8"/>
    <sheet name="webにUP時は非表示にする⇒" sheetId="17" state="hidden" r:id="rId9"/>
    <sheet name="計算用(太陽光)" sheetId="28" state="hidden" r:id="rId10"/>
    <sheet name="計算用(風力)" sheetId="29" state="hidden" r:id="rId11"/>
    <sheet name="計算用(水力)" sheetId="30"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5" i="9" l="1"/>
  <c r="O25" i="9"/>
  <c r="N25" i="9"/>
  <c r="M25" i="9"/>
  <c r="L25" i="9"/>
  <c r="K25" i="9"/>
  <c r="J25" i="9"/>
  <c r="I25" i="9"/>
  <c r="H25" i="9"/>
  <c r="G25" i="9"/>
  <c r="F25" i="9"/>
  <c r="E25" i="9"/>
  <c r="A6" i="13"/>
  <c r="A6" i="12"/>
  <c r="A6" i="11"/>
  <c r="A6" i="10"/>
  <c r="A6" i="20"/>
  <c r="A6" i="19"/>
  <c r="A6" i="18"/>
  <c r="C2" i="13"/>
  <c r="C2" i="12"/>
  <c r="C2" i="11"/>
  <c r="C2" i="10"/>
  <c r="C2" i="20"/>
  <c r="C2" i="19"/>
  <c r="C2" i="18"/>
  <c r="B48" i="28"/>
  <c r="D93" i="30"/>
  <c r="D93" i="29"/>
  <c r="U93" i="30" l="1"/>
  <c r="Z58" i="30"/>
  <c r="X58" i="30"/>
  <c r="V58" i="30"/>
  <c r="T58" i="30"/>
  <c r="J58" i="30"/>
  <c r="AA58" i="30" s="1"/>
  <c r="I58" i="30"/>
  <c r="H58" i="30"/>
  <c r="Y58" i="30" s="1"/>
  <c r="G58" i="30"/>
  <c r="F58" i="30"/>
  <c r="W58" i="30" s="1"/>
  <c r="E58" i="30"/>
  <c r="D58" i="30"/>
  <c r="U58" i="30" s="1"/>
  <c r="C58" i="30"/>
  <c r="B58" i="30"/>
  <c r="S58" i="30" s="1"/>
  <c r="Z57" i="30"/>
  <c r="X57" i="30"/>
  <c r="J57" i="30"/>
  <c r="AA57" i="30" s="1"/>
  <c r="I57" i="30"/>
  <c r="H57" i="30"/>
  <c r="Y57" i="30" s="1"/>
  <c r="G57" i="30"/>
  <c r="F57" i="30"/>
  <c r="W57" i="30" s="1"/>
  <c r="E57" i="30"/>
  <c r="V57" i="30" s="1"/>
  <c r="D57" i="30"/>
  <c r="U57" i="30" s="1"/>
  <c r="C57" i="30"/>
  <c r="T57" i="30" s="1"/>
  <c r="B57" i="30"/>
  <c r="S57" i="30" s="1"/>
  <c r="J56" i="30"/>
  <c r="AA56" i="30" s="1"/>
  <c r="I56" i="30"/>
  <c r="Z56" i="30" s="1"/>
  <c r="H56" i="30"/>
  <c r="Y56" i="30" s="1"/>
  <c r="G56" i="30"/>
  <c r="X56" i="30" s="1"/>
  <c r="F56" i="30"/>
  <c r="W56" i="30" s="1"/>
  <c r="E56" i="30"/>
  <c r="V56" i="30" s="1"/>
  <c r="D56" i="30"/>
  <c r="U56" i="30" s="1"/>
  <c r="C56" i="30"/>
  <c r="T56" i="30" s="1"/>
  <c r="B56" i="30"/>
  <c r="S56" i="30" s="1"/>
  <c r="J53" i="30"/>
  <c r="AA53" i="30" s="1"/>
  <c r="I53" i="30"/>
  <c r="Z53" i="30" s="1"/>
  <c r="H53" i="30"/>
  <c r="Y53" i="30" s="1"/>
  <c r="G53" i="30"/>
  <c r="X53" i="30" s="1"/>
  <c r="F53" i="30"/>
  <c r="W53" i="30" s="1"/>
  <c r="E53" i="30"/>
  <c r="V53" i="30" s="1"/>
  <c r="D53" i="30"/>
  <c r="U53" i="30" s="1"/>
  <c r="C53" i="30"/>
  <c r="T53" i="30" s="1"/>
  <c r="B53" i="30"/>
  <c r="S53" i="30" s="1"/>
  <c r="J52" i="30"/>
  <c r="AA52" i="30" s="1"/>
  <c r="I52" i="30"/>
  <c r="Z52" i="30" s="1"/>
  <c r="H52" i="30"/>
  <c r="Y52" i="30" s="1"/>
  <c r="G52" i="30"/>
  <c r="X52" i="30" s="1"/>
  <c r="F52" i="30"/>
  <c r="W52" i="30" s="1"/>
  <c r="E52" i="30"/>
  <c r="V52" i="30" s="1"/>
  <c r="D52" i="30"/>
  <c r="U52" i="30" s="1"/>
  <c r="C52" i="30"/>
  <c r="T52" i="30" s="1"/>
  <c r="B52" i="30"/>
  <c r="S52" i="30" s="1"/>
  <c r="J51" i="30"/>
  <c r="AA51" i="30" s="1"/>
  <c r="I51" i="30"/>
  <c r="Z51" i="30" s="1"/>
  <c r="H51" i="30"/>
  <c r="Y51" i="30" s="1"/>
  <c r="G51" i="30"/>
  <c r="X51" i="30" s="1"/>
  <c r="F51" i="30"/>
  <c r="W51" i="30" s="1"/>
  <c r="E51" i="30"/>
  <c r="V51" i="30" s="1"/>
  <c r="D51" i="30"/>
  <c r="U51" i="30" s="1"/>
  <c r="C51" i="30"/>
  <c r="T51" i="30" s="1"/>
  <c r="B51" i="30"/>
  <c r="S51" i="30" s="1"/>
  <c r="B17" i="30"/>
  <c r="J15" i="30"/>
  <c r="I15" i="30"/>
  <c r="H15" i="30"/>
  <c r="G15" i="30"/>
  <c r="F15" i="30"/>
  <c r="E15" i="30"/>
  <c r="D15" i="30"/>
  <c r="C15" i="30"/>
  <c r="B15" i="30"/>
  <c r="J14" i="30"/>
  <c r="I14" i="30"/>
  <c r="H14" i="30"/>
  <c r="G14" i="30"/>
  <c r="F14" i="30"/>
  <c r="E14" i="30"/>
  <c r="D14" i="30"/>
  <c r="C14" i="30"/>
  <c r="B14" i="30"/>
  <c r="J13" i="30"/>
  <c r="I13" i="30"/>
  <c r="H13" i="30"/>
  <c r="G13" i="30"/>
  <c r="F13" i="30"/>
  <c r="E13" i="30"/>
  <c r="D13" i="30"/>
  <c r="C13" i="30"/>
  <c r="B13" i="30"/>
  <c r="J12" i="30"/>
  <c r="I12" i="30"/>
  <c r="H12" i="30"/>
  <c r="G12" i="30"/>
  <c r="F12" i="30"/>
  <c r="E12" i="30"/>
  <c r="D12" i="30"/>
  <c r="C12" i="30"/>
  <c r="B12" i="30"/>
  <c r="J11" i="30"/>
  <c r="I11" i="30"/>
  <c r="H11" i="30"/>
  <c r="G11" i="30"/>
  <c r="F11" i="30"/>
  <c r="E11" i="30"/>
  <c r="D11" i="30"/>
  <c r="C11" i="30"/>
  <c r="B11" i="30"/>
  <c r="J10" i="30"/>
  <c r="I10" i="30"/>
  <c r="H10" i="30"/>
  <c r="G10" i="30"/>
  <c r="F10" i="30"/>
  <c r="E10" i="30"/>
  <c r="D10" i="30"/>
  <c r="C10" i="30"/>
  <c r="B10" i="30"/>
  <c r="J9" i="30"/>
  <c r="I9" i="30"/>
  <c r="H9" i="30"/>
  <c r="G9" i="30"/>
  <c r="F9" i="30"/>
  <c r="E9" i="30"/>
  <c r="D9" i="30"/>
  <c r="C9" i="30"/>
  <c r="B9" i="30"/>
  <c r="J8" i="30"/>
  <c r="I8" i="30"/>
  <c r="H8" i="30"/>
  <c r="G8" i="30"/>
  <c r="F8" i="30"/>
  <c r="E8" i="30"/>
  <c r="D8" i="30"/>
  <c r="C8" i="30"/>
  <c r="B8" i="30"/>
  <c r="J7" i="30"/>
  <c r="I7" i="30"/>
  <c r="H7" i="30"/>
  <c r="G7" i="30"/>
  <c r="F7" i="30"/>
  <c r="E7" i="30"/>
  <c r="D7" i="30"/>
  <c r="C7" i="30"/>
  <c r="B7" i="30"/>
  <c r="J6" i="30"/>
  <c r="I6" i="30"/>
  <c r="H6" i="30"/>
  <c r="G6" i="30"/>
  <c r="F6" i="30"/>
  <c r="E6" i="30"/>
  <c r="D6" i="30"/>
  <c r="C6" i="30"/>
  <c r="B6" i="30"/>
  <c r="J5" i="30"/>
  <c r="I5" i="30"/>
  <c r="H5" i="30"/>
  <c r="G5" i="30"/>
  <c r="F5" i="30"/>
  <c r="E5" i="30"/>
  <c r="D5" i="30"/>
  <c r="C5" i="30"/>
  <c r="B5" i="30"/>
  <c r="J4" i="30"/>
  <c r="I4" i="30"/>
  <c r="H4" i="30"/>
  <c r="G4" i="30"/>
  <c r="F4" i="30"/>
  <c r="E4" i="30"/>
  <c r="D4" i="30"/>
  <c r="C4" i="30"/>
  <c r="B4" i="30"/>
  <c r="U93" i="29"/>
  <c r="J58" i="29"/>
  <c r="AA58" i="29" s="1"/>
  <c r="I58" i="29"/>
  <c r="Z58" i="29" s="1"/>
  <c r="H58" i="29"/>
  <c r="Y58" i="29" s="1"/>
  <c r="G58" i="29"/>
  <c r="X58" i="29" s="1"/>
  <c r="F58" i="29"/>
  <c r="W58" i="29" s="1"/>
  <c r="E58" i="29"/>
  <c r="V58" i="29" s="1"/>
  <c r="D58" i="29"/>
  <c r="U58" i="29" s="1"/>
  <c r="C58" i="29"/>
  <c r="T58" i="29" s="1"/>
  <c r="B58" i="29"/>
  <c r="S58" i="29" s="1"/>
  <c r="J57" i="29"/>
  <c r="AA57" i="29" s="1"/>
  <c r="I57" i="29"/>
  <c r="Z57" i="29" s="1"/>
  <c r="H57" i="29"/>
  <c r="Y57" i="29" s="1"/>
  <c r="G57" i="29"/>
  <c r="X57" i="29" s="1"/>
  <c r="F57" i="29"/>
  <c r="W57" i="29" s="1"/>
  <c r="E57" i="29"/>
  <c r="V57" i="29" s="1"/>
  <c r="D57" i="29"/>
  <c r="U57" i="29" s="1"/>
  <c r="C57" i="29"/>
  <c r="T57" i="29" s="1"/>
  <c r="B57" i="29"/>
  <c r="S57" i="29" s="1"/>
  <c r="J56" i="29"/>
  <c r="AA56" i="29" s="1"/>
  <c r="I56" i="29"/>
  <c r="Z56" i="29" s="1"/>
  <c r="H56" i="29"/>
  <c r="Y56" i="29" s="1"/>
  <c r="G56" i="29"/>
  <c r="X56" i="29" s="1"/>
  <c r="F56" i="29"/>
  <c r="W56" i="29" s="1"/>
  <c r="E56" i="29"/>
  <c r="V56" i="29" s="1"/>
  <c r="D56" i="29"/>
  <c r="U56" i="29" s="1"/>
  <c r="C56" i="29"/>
  <c r="T56" i="29" s="1"/>
  <c r="B56" i="29"/>
  <c r="S56" i="29" s="1"/>
  <c r="J53" i="29"/>
  <c r="AA53" i="29" s="1"/>
  <c r="I53" i="29"/>
  <c r="Z53" i="29" s="1"/>
  <c r="H53" i="29"/>
  <c r="Y53" i="29" s="1"/>
  <c r="G53" i="29"/>
  <c r="X53" i="29" s="1"/>
  <c r="F53" i="29"/>
  <c r="W53" i="29" s="1"/>
  <c r="E53" i="29"/>
  <c r="V53" i="29" s="1"/>
  <c r="D53" i="29"/>
  <c r="U53" i="29" s="1"/>
  <c r="C53" i="29"/>
  <c r="T53" i="29" s="1"/>
  <c r="B53" i="29"/>
  <c r="S53" i="29" s="1"/>
  <c r="J52" i="29"/>
  <c r="AA52" i="29" s="1"/>
  <c r="I52" i="29"/>
  <c r="Z52" i="29" s="1"/>
  <c r="H52" i="29"/>
  <c r="Y52" i="29" s="1"/>
  <c r="G52" i="29"/>
  <c r="X52" i="29" s="1"/>
  <c r="F52" i="29"/>
  <c r="W52" i="29" s="1"/>
  <c r="E52" i="29"/>
  <c r="V52" i="29" s="1"/>
  <c r="D52" i="29"/>
  <c r="U52" i="29" s="1"/>
  <c r="C52" i="29"/>
  <c r="T52" i="29" s="1"/>
  <c r="B52" i="29"/>
  <c r="S52" i="29" s="1"/>
  <c r="J51" i="29"/>
  <c r="AA51" i="29" s="1"/>
  <c r="I51" i="29"/>
  <c r="Z51" i="29" s="1"/>
  <c r="H51" i="29"/>
  <c r="Y51" i="29" s="1"/>
  <c r="G51" i="29"/>
  <c r="X51" i="29" s="1"/>
  <c r="F51" i="29"/>
  <c r="W51" i="29" s="1"/>
  <c r="E51" i="29"/>
  <c r="V51" i="29" s="1"/>
  <c r="D51" i="29"/>
  <c r="U51" i="29" s="1"/>
  <c r="C51" i="29"/>
  <c r="T51" i="29" s="1"/>
  <c r="B51" i="29"/>
  <c r="S51" i="29" s="1"/>
  <c r="B17" i="29"/>
  <c r="J15" i="29"/>
  <c r="I15" i="29"/>
  <c r="H15" i="29"/>
  <c r="G15" i="29"/>
  <c r="F15" i="29"/>
  <c r="E15" i="29"/>
  <c r="D15" i="29"/>
  <c r="C15" i="29"/>
  <c r="B15" i="29"/>
  <c r="J14" i="29"/>
  <c r="I14" i="29"/>
  <c r="H14" i="29"/>
  <c r="G14" i="29"/>
  <c r="F14" i="29"/>
  <c r="E14" i="29"/>
  <c r="D14" i="29"/>
  <c r="C14" i="29"/>
  <c r="B14" i="29"/>
  <c r="J13" i="29"/>
  <c r="I13" i="29"/>
  <c r="H13" i="29"/>
  <c r="G13" i="29"/>
  <c r="F13" i="29"/>
  <c r="E13" i="29"/>
  <c r="D13" i="29"/>
  <c r="C13" i="29"/>
  <c r="B13" i="29"/>
  <c r="J12" i="29"/>
  <c r="I12" i="29"/>
  <c r="H12" i="29"/>
  <c r="G12" i="29"/>
  <c r="F12" i="29"/>
  <c r="E12" i="29"/>
  <c r="D12" i="29"/>
  <c r="C12" i="29"/>
  <c r="B12" i="29"/>
  <c r="J11" i="29"/>
  <c r="I11" i="29"/>
  <c r="H11" i="29"/>
  <c r="G11" i="29"/>
  <c r="F11" i="29"/>
  <c r="E11" i="29"/>
  <c r="D11" i="29"/>
  <c r="C11" i="29"/>
  <c r="B11" i="29"/>
  <c r="J10" i="29"/>
  <c r="I10" i="29"/>
  <c r="H10" i="29"/>
  <c r="G10" i="29"/>
  <c r="F10" i="29"/>
  <c r="E10" i="29"/>
  <c r="D10" i="29"/>
  <c r="C10" i="29"/>
  <c r="B10" i="29"/>
  <c r="J9" i="29"/>
  <c r="I9" i="29"/>
  <c r="H9" i="29"/>
  <c r="G9" i="29"/>
  <c r="F9" i="29"/>
  <c r="E9" i="29"/>
  <c r="D9" i="29"/>
  <c r="C9" i="29"/>
  <c r="B9" i="29"/>
  <c r="J8" i="29"/>
  <c r="I8" i="29"/>
  <c r="H8" i="29"/>
  <c r="G8" i="29"/>
  <c r="F8" i="29"/>
  <c r="E8" i="29"/>
  <c r="D8" i="29"/>
  <c r="C8" i="29"/>
  <c r="B8" i="29"/>
  <c r="J7" i="29"/>
  <c r="I7" i="29"/>
  <c r="H7" i="29"/>
  <c r="G7" i="29"/>
  <c r="F7" i="29"/>
  <c r="E7" i="29"/>
  <c r="D7" i="29"/>
  <c r="C7" i="29"/>
  <c r="B7" i="29"/>
  <c r="J6" i="29"/>
  <c r="I6" i="29"/>
  <c r="H6" i="29"/>
  <c r="G6" i="29"/>
  <c r="F6" i="29"/>
  <c r="E6" i="29"/>
  <c r="D6" i="29"/>
  <c r="C6" i="29"/>
  <c r="B6" i="29"/>
  <c r="J5" i="29"/>
  <c r="I5" i="29"/>
  <c r="H5" i="29"/>
  <c r="G5" i="29"/>
  <c r="F5" i="29"/>
  <c r="E5" i="29"/>
  <c r="D5" i="29"/>
  <c r="C5" i="29"/>
  <c r="B5" i="29"/>
  <c r="J4" i="29"/>
  <c r="I4" i="29"/>
  <c r="H4" i="29"/>
  <c r="G4" i="29"/>
  <c r="F4" i="29"/>
  <c r="E4" i="29"/>
  <c r="D4" i="29"/>
  <c r="C4" i="29"/>
  <c r="B4" i="29"/>
  <c r="U93" i="28"/>
  <c r="AA58" i="28"/>
  <c r="Z58" i="28"/>
  <c r="Y58" i="28"/>
  <c r="X58" i="28"/>
  <c r="W58" i="28"/>
  <c r="V58" i="28"/>
  <c r="U58" i="28"/>
  <c r="T58" i="28"/>
  <c r="S58" i="28"/>
  <c r="AA57" i="28"/>
  <c r="Z57" i="28"/>
  <c r="Y57" i="28"/>
  <c r="X57" i="28"/>
  <c r="W57" i="28"/>
  <c r="V57" i="28"/>
  <c r="U57" i="28"/>
  <c r="T57" i="28"/>
  <c r="S57" i="28"/>
  <c r="AA56" i="28"/>
  <c r="Z56" i="28"/>
  <c r="Y56" i="28"/>
  <c r="X56" i="28"/>
  <c r="W56" i="28"/>
  <c r="V56" i="28"/>
  <c r="U56" i="28"/>
  <c r="T56" i="28"/>
  <c r="S56" i="28"/>
  <c r="I55" i="28"/>
  <c r="I54" i="28"/>
  <c r="G54" i="28"/>
  <c r="E54" i="28"/>
  <c r="C54" i="28"/>
  <c r="AA53" i="28"/>
  <c r="Z53" i="28"/>
  <c r="Y53" i="28"/>
  <c r="X53" i="28"/>
  <c r="W53" i="28"/>
  <c r="V53" i="28"/>
  <c r="U53" i="28"/>
  <c r="T53" i="28"/>
  <c r="S53" i="28"/>
  <c r="AA52" i="28"/>
  <c r="Z52" i="28"/>
  <c r="Y52" i="28"/>
  <c r="X52" i="28"/>
  <c r="W52" i="28"/>
  <c r="V52" i="28"/>
  <c r="U52" i="28"/>
  <c r="T52" i="28"/>
  <c r="S52" i="28"/>
  <c r="AA51" i="28"/>
  <c r="Z51" i="28"/>
  <c r="Y51" i="28"/>
  <c r="X51" i="28"/>
  <c r="W51" i="28"/>
  <c r="V51" i="28"/>
  <c r="U51" i="28"/>
  <c r="T51" i="28"/>
  <c r="S51" i="28"/>
  <c r="AA16" i="28"/>
  <c r="Z16" i="28"/>
  <c r="I59" i="28" s="1"/>
  <c r="Z59" i="28" s="1"/>
  <c r="Y16" i="28"/>
  <c r="X16" i="28"/>
  <c r="G59" i="28" s="1"/>
  <c r="W16" i="28"/>
  <c r="V16" i="28"/>
  <c r="E59" i="28" s="1"/>
  <c r="V59" i="28" s="1"/>
  <c r="U16" i="28"/>
  <c r="T16" i="28"/>
  <c r="C59" i="28" s="1"/>
  <c r="S16" i="28"/>
  <c r="E55" i="28" l="1"/>
  <c r="C55" i="28"/>
  <c r="G55" i="28"/>
  <c r="B55" i="28"/>
  <c r="B54" i="28"/>
  <c r="AB16" i="28"/>
  <c r="D55" i="28"/>
  <c r="D54" i="28"/>
  <c r="F55" i="28"/>
  <c r="F54" i="28"/>
  <c r="H55" i="28"/>
  <c r="H54" i="28"/>
  <c r="J55" i="28"/>
  <c r="J54" i="28"/>
  <c r="D48" i="28"/>
  <c r="H48" i="28"/>
  <c r="B49" i="28"/>
  <c r="F49" i="28"/>
  <c r="J49" i="28"/>
  <c r="D50" i="28"/>
  <c r="H50" i="28"/>
  <c r="E54" i="30"/>
  <c r="V54" i="30" s="1"/>
  <c r="E54" i="29"/>
  <c r="V54" i="29" s="1"/>
  <c r="V54" i="28"/>
  <c r="I54" i="30"/>
  <c r="Z54" i="30" s="1"/>
  <c r="I54" i="29"/>
  <c r="Z54" i="29" s="1"/>
  <c r="Z54" i="28"/>
  <c r="C55" i="30"/>
  <c r="T55" i="30" s="1"/>
  <c r="C55" i="29"/>
  <c r="T55" i="29" s="1"/>
  <c r="T55" i="28"/>
  <c r="G55" i="30"/>
  <c r="X55" i="30" s="1"/>
  <c r="B59" i="28"/>
  <c r="F59" i="28"/>
  <c r="J59" i="28"/>
  <c r="C59" i="30"/>
  <c r="T59" i="30" s="1"/>
  <c r="C59" i="29"/>
  <c r="T59" i="29" s="1"/>
  <c r="E59" i="30"/>
  <c r="V59" i="30" s="1"/>
  <c r="E59" i="29"/>
  <c r="V59" i="29" s="1"/>
  <c r="G59" i="30"/>
  <c r="X59" i="30" s="1"/>
  <c r="G59" i="29"/>
  <c r="X59" i="29" s="1"/>
  <c r="I59" i="30"/>
  <c r="Z59" i="30" s="1"/>
  <c r="I59" i="29"/>
  <c r="Z59" i="29" s="1"/>
  <c r="F48" i="28"/>
  <c r="J48" i="28"/>
  <c r="D49" i="28"/>
  <c r="H49" i="28"/>
  <c r="B50" i="28"/>
  <c r="F50" i="28"/>
  <c r="J50" i="28"/>
  <c r="C54" i="30"/>
  <c r="T54" i="30" s="1"/>
  <c r="C54" i="29"/>
  <c r="T54" i="29" s="1"/>
  <c r="T54" i="28"/>
  <c r="G54" i="30"/>
  <c r="X54" i="30" s="1"/>
  <c r="G54" i="29"/>
  <c r="X54" i="29" s="1"/>
  <c r="X54" i="28"/>
  <c r="E55" i="30"/>
  <c r="V55" i="30" s="1"/>
  <c r="E55" i="29"/>
  <c r="V55" i="29" s="1"/>
  <c r="V55" i="28"/>
  <c r="I55" i="30"/>
  <c r="Z55" i="30" s="1"/>
  <c r="I55" i="29"/>
  <c r="Z55" i="29" s="1"/>
  <c r="Z55" i="28"/>
  <c r="D59" i="28"/>
  <c r="H59" i="28"/>
  <c r="T59" i="28"/>
  <c r="X59" i="28"/>
  <c r="C48" i="28"/>
  <c r="E48" i="28"/>
  <c r="G48" i="28"/>
  <c r="I48" i="28"/>
  <c r="C49" i="28"/>
  <c r="E49" i="28"/>
  <c r="G49" i="28"/>
  <c r="I49" i="28"/>
  <c r="C50" i="28"/>
  <c r="E50" i="28"/>
  <c r="G50" i="28"/>
  <c r="I50" i="28"/>
  <c r="G55" i="29" l="1"/>
  <c r="X55" i="29" s="1"/>
  <c r="X55" i="28"/>
  <c r="G50" i="30"/>
  <c r="G50" i="29"/>
  <c r="X50" i="28"/>
  <c r="C50" i="30"/>
  <c r="C50" i="29"/>
  <c r="T50" i="28"/>
  <c r="G49" i="30"/>
  <c r="G49" i="29"/>
  <c r="X49" i="28"/>
  <c r="C49" i="30"/>
  <c r="C49" i="29"/>
  <c r="T49" i="28"/>
  <c r="G48" i="30"/>
  <c r="G48" i="29"/>
  <c r="X48" i="28"/>
  <c r="C48" i="30"/>
  <c r="C48" i="29"/>
  <c r="T48" i="28"/>
  <c r="D59" i="30"/>
  <c r="D59" i="29"/>
  <c r="U59" i="28"/>
  <c r="F50" i="30"/>
  <c r="F50" i="29"/>
  <c r="W50" i="28"/>
  <c r="H49" i="30"/>
  <c r="Y49" i="28"/>
  <c r="H49" i="29"/>
  <c r="J48" i="30"/>
  <c r="AA48" i="28"/>
  <c r="J48" i="29"/>
  <c r="B48" i="30"/>
  <c r="S48" i="28"/>
  <c r="B48" i="29"/>
  <c r="J59" i="30"/>
  <c r="J59" i="29"/>
  <c r="AA59" i="28"/>
  <c r="B59" i="30"/>
  <c r="B59" i="29"/>
  <c r="S59" i="28"/>
  <c r="D50" i="30"/>
  <c r="D50" i="29"/>
  <c r="U50" i="28"/>
  <c r="F49" i="30"/>
  <c r="W49" i="28"/>
  <c r="F49" i="29"/>
  <c r="H48" i="30"/>
  <c r="Y48" i="28"/>
  <c r="H48" i="29"/>
  <c r="J54" i="30"/>
  <c r="J54" i="29"/>
  <c r="AA54" i="28"/>
  <c r="H54" i="30"/>
  <c r="H54" i="29"/>
  <c r="Y54" i="28"/>
  <c r="F54" i="30"/>
  <c r="F54" i="29"/>
  <c r="W54" i="28"/>
  <c r="D54" i="30"/>
  <c r="D54" i="29"/>
  <c r="U54" i="28"/>
  <c r="B55" i="30"/>
  <c r="B55" i="29"/>
  <c r="S55" i="28"/>
  <c r="I50" i="30"/>
  <c r="I50" i="29"/>
  <c r="Z50" i="28"/>
  <c r="E50" i="30"/>
  <c r="E50" i="29"/>
  <c r="V50" i="28"/>
  <c r="I49" i="30"/>
  <c r="I49" i="29"/>
  <c r="Z49" i="28"/>
  <c r="E49" i="30"/>
  <c r="E49" i="29"/>
  <c r="V49" i="28"/>
  <c r="I48" i="30"/>
  <c r="I48" i="29"/>
  <c r="Z48" i="28"/>
  <c r="E48" i="30"/>
  <c r="E48" i="29"/>
  <c r="V48" i="28"/>
  <c r="H59" i="30"/>
  <c r="H59" i="29"/>
  <c r="Y59" i="28"/>
  <c r="J50" i="30"/>
  <c r="J50" i="29"/>
  <c r="AA50" i="28"/>
  <c r="B50" i="30"/>
  <c r="B50" i="29"/>
  <c r="S50" i="28"/>
  <c r="D49" i="30"/>
  <c r="U49" i="28"/>
  <c r="D49" i="29"/>
  <c r="F48" i="30"/>
  <c r="W48" i="28"/>
  <c r="F48" i="29"/>
  <c r="F59" i="30"/>
  <c r="F59" i="29"/>
  <c r="W59" i="28"/>
  <c r="H50" i="30"/>
  <c r="H50" i="29"/>
  <c r="Y50" i="28"/>
  <c r="J49" i="30"/>
  <c r="AA49" i="28"/>
  <c r="J49" i="29"/>
  <c r="B49" i="30"/>
  <c r="S49" i="28"/>
  <c r="B49" i="29"/>
  <c r="D48" i="30"/>
  <c r="U48" i="28"/>
  <c r="D48" i="29"/>
  <c r="J55" i="30"/>
  <c r="J55" i="29"/>
  <c r="AA55" i="28"/>
  <c r="H55" i="30"/>
  <c r="H55" i="29"/>
  <c r="Y55" i="28"/>
  <c r="F55" i="30"/>
  <c r="F55" i="29"/>
  <c r="W55" i="28"/>
  <c r="D55" i="30"/>
  <c r="D55" i="29"/>
  <c r="U55" i="28"/>
  <c r="B54" i="30"/>
  <c r="B54" i="29"/>
  <c r="S54" i="28"/>
  <c r="S54" i="30" l="1"/>
  <c r="U55" i="29"/>
  <c r="W55" i="30"/>
  <c r="Y55" i="29"/>
  <c r="AA55" i="30"/>
  <c r="U48" i="29"/>
  <c r="U48" i="30"/>
  <c r="AA49" i="29"/>
  <c r="AA49" i="30"/>
  <c r="Y50" i="29"/>
  <c r="W59" i="30"/>
  <c r="U49" i="29"/>
  <c r="U49" i="30"/>
  <c r="S50" i="29"/>
  <c r="AA50" i="30"/>
  <c r="Y59" i="29"/>
  <c r="V48" i="29"/>
  <c r="Z48" i="30"/>
  <c r="V49" i="29"/>
  <c r="Z49" i="30"/>
  <c r="V50" i="29"/>
  <c r="Z50" i="30"/>
  <c r="S55" i="29"/>
  <c r="U54" i="30"/>
  <c r="W54" i="29"/>
  <c r="Y54" i="30"/>
  <c r="AA54" i="29"/>
  <c r="Y48" i="29"/>
  <c r="Y48" i="30"/>
  <c r="U50" i="30"/>
  <c r="S59" i="29"/>
  <c r="AA59" i="30"/>
  <c r="AA48" i="29"/>
  <c r="AA48" i="30"/>
  <c r="W50" i="30"/>
  <c r="U59" i="29"/>
  <c r="T48" i="30"/>
  <c r="X48" i="29"/>
  <c r="T49" i="30"/>
  <c r="X49" i="29"/>
  <c r="T50" i="30"/>
  <c r="X50" i="29"/>
  <c r="S54" i="29"/>
  <c r="U55" i="30"/>
  <c r="W55" i="29"/>
  <c r="Y55" i="30"/>
  <c r="AA55" i="29"/>
  <c r="S49" i="29"/>
  <c r="S49" i="30"/>
  <c r="Y50" i="30"/>
  <c r="W59" i="29"/>
  <c r="W48" i="29"/>
  <c r="W48" i="30"/>
  <c r="S50" i="30"/>
  <c r="AA50" i="29"/>
  <c r="Y59" i="30"/>
  <c r="V48" i="30"/>
  <c r="Z48" i="29"/>
  <c r="V49" i="30"/>
  <c r="Z49" i="29"/>
  <c r="V50" i="30"/>
  <c r="Z50" i="29"/>
  <c r="S55" i="30"/>
  <c r="U54" i="29"/>
  <c r="W54" i="30"/>
  <c r="Y54" i="29"/>
  <c r="AA54" i="30"/>
  <c r="W49" i="29"/>
  <c r="W49" i="30"/>
  <c r="U50" i="29"/>
  <c r="S59" i="30"/>
  <c r="AA59" i="29"/>
  <c r="S48" i="29"/>
  <c r="S48" i="30"/>
  <c r="Y49" i="29"/>
  <c r="Y49" i="30"/>
  <c r="W50" i="29"/>
  <c r="U59" i="30"/>
  <c r="T48" i="29"/>
  <c r="X48" i="30"/>
  <c r="T49" i="29"/>
  <c r="X49" i="30"/>
  <c r="T50" i="29"/>
  <c r="X50" i="30"/>
  <c r="M8" i="20" l="1"/>
  <c r="M8" i="19"/>
  <c r="M8" i="18"/>
  <c r="R16" i="18" l="1"/>
  <c r="R16" i="19"/>
  <c r="R16" i="20"/>
  <c r="E19" i="9" l="1"/>
  <c r="E18" i="9"/>
  <c r="R24" i="20" l="1"/>
  <c r="R24" i="19"/>
  <c r="R24" i="18"/>
  <c r="E13" i="18" l="1"/>
  <c r="I45" i="28" l="1"/>
  <c r="I73" i="28" s="1"/>
  <c r="G45" i="28"/>
  <c r="G73" i="28" s="1"/>
  <c r="E45" i="28"/>
  <c r="E73" i="28" s="1"/>
  <c r="C45" i="28"/>
  <c r="C73" i="28" s="1"/>
  <c r="J44" i="28"/>
  <c r="H44" i="28"/>
  <c r="H72" i="28" s="1"/>
  <c r="F44" i="28"/>
  <c r="F72" i="28" s="1"/>
  <c r="D44" i="28"/>
  <c r="D72" i="28" s="1"/>
  <c r="B44" i="28"/>
  <c r="I43" i="28"/>
  <c r="I71" i="28" s="1"/>
  <c r="G43" i="28"/>
  <c r="G71" i="28" s="1"/>
  <c r="E43" i="28"/>
  <c r="E71" i="28" s="1"/>
  <c r="C43" i="28"/>
  <c r="C71" i="28" s="1"/>
  <c r="J42" i="28"/>
  <c r="J70" i="28" s="1"/>
  <c r="H42" i="28"/>
  <c r="H70" i="28" s="1"/>
  <c r="F42" i="28"/>
  <c r="F70" i="28" s="1"/>
  <c r="D42" i="28"/>
  <c r="D70" i="28" s="1"/>
  <c r="B42" i="28"/>
  <c r="I41" i="28"/>
  <c r="G41" i="28"/>
  <c r="G69" i="28" s="1"/>
  <c r="E41" i="28"/>
  <c r="E69" i="28" s="1"/>
  <c r="C41" i="28"/>
  <c r="C69" i="28" s="1"/>
  <c r="J40" i="28"/>
  <c r="J68" i="28" s="1"/>
  <c r="H40" i="28"/>
  <c r="H68" i="28" s="1"/>
  <c r="F40" i="28"/>
  <c r="F68" i="28" s="1"/>
  <c r="D40" i="28"/>
  <c r="D68" i="28" s="1"/>
  <c r="B40" i="28"/>
  <c r="I39" i="28"/>
  <c r="I67" i="28" s="1"/>
  <c r="G39" i="28"/>
  <c r="E39" i="28"/>
  <c r="C39" i="28"/>
  <c r="C67" i="28" s="1"/>
  <c r="J38" i="28"/>
  <c r="J66" i="28" s="1"/>
  <c r="H38" i="28"/>
  <c r="H66" i="28" s="1"/>
  <c r="F38" i="28"/>
  <c r="F66" i="28" s="1"/>
  <c r="D38" i="28"/>
  <c r="D66" i="28" s="1"/>
  <c r="B38" i="28"/>
  <c r="B66" i="28" s="1"/>
  <c r="I37" i="28"/>
  <c r="I65" i="28" s="1"/>
  <c r="G37" i="28"/>
  <c r="G65" i="28" s="1"/>
  <c r="E37" i="28"/>
  <c r="E65" i="28" s="1"/>
  <c r="C37" i="28"/>
  <c r="C65" i="28" s="1"/>
  <c r="J36" i="28"/>
  <c r="J64" i="28" s="1"/>
  <c r="H36" i="28"/>
  <c r="H64" i="28" s="1"/>
  <c r="F36" i="28"/>
  <c r="D36" i="28"/>
  <c r="D64" i="28" s="1"/>
  <c r="B36" i="28"/>
  <c r="I35" i="28"/>
  <c r="G35" i="28"/>
  <c r="G63" i="28" s="1"/>
  <c r="E35" i="28"/>
  <c r="E63" i="28" s="1"/>
  <c r="C35" i="28"/>
  <c r="C63" i="28" s="1"/>
  <c r="J34" i="28"/>
  <c r="J62" i="28" s="1"/>
  <c r="H34" i="28"/>
  <c r="H62" i="28" s="1"/>
  <c r="F34" i="28"/>
  <c r="F62" i="28" s="1"/>
  <c r="D34" i="28"/>
  <c r="D62" i="28" s="1"/>
  <c r="B34" i="28"/>
  <c r="F35" i="28"/>
  <c r="F63" i="28" s="1"/>
  <c r="B35" i="28"/>
  <c r="G34" i="28"/>
  <c r="E34" i="28"/>
  <c r="E62" i="28" s="1"/>
  <c r="J45" i="28"/>
  <c r="J73" i="28" s="1"/>
  <c r="H45" i="28"/>
  <c r="H73" i="28" s="1"/>
  <c r="F45" i="28"/>
  <c r="F73" i="28" s="1"/>
  <c r="D45" i="28"/>
  <c r="D73" i="28" s="1"/>
  <c r="B45" i="28"/>
  <c r="I44" i="28"/>
  <c r="I72" i="28" s="1"/>
  <c r="G44" i="28"/>
  <c r="G72" i="28" s="1"/>
  <c r="E44" i="28"/>
  <c r="E72" i="28" s="1"/>
  <c r="C44" i="28"/>
  <c r="C72" i="28" s="1"/>
  <c r="J43" i="28"/>
  <c r="J71" i="28" s="1"/>
  <c r="H43" i="28"/>
  <c r="H71" i="28" s="1"/>
  <c r="F43" i="28"/>
  <c r="F71" i="28" s="1"/>
  <c r="D43" i="28"/>
  <c r="B43" i="28"/>
  <c r="I42" i="28"/>
  <c r="I70" i="28" s="1"/>
  <c r="G42" i="28"/>
  <c r="G70" i="28" s="1"/>
  <c r="E42" i="28"/>
  <c r="C42" i="28"/>
  <c r="C70" i="28" s="1"/>
  <c r="J41" i="28"/>
  <c r="J69" i="28" s="1"/>
  <c r="H41" i="28"/>
  <c r="H69" i="28" s="1"/>
  <c r="F41" i="28"/>
  <c r="F69" i="28" s="1"/>
  <c r="D41" i="28"/>
  <c r="D69" i="28" s="1"/>
  <c r="B41" i="28"/>
  <c r="I40" i="28"/>
  <c r="I68" i="28" s="1"/>
  <c r="G40" i="28"/>
  <c r="G68" i="28" s="1"/>
  <c r="E40" i="28"/>
  <c r="E68" i="28" s="1"/>
  <c r="C40" i="28"/>
  <c r="C68" i="28" s="1"/>
  <c r="J39" i="28"/>
  <c r="J67" i="28" s="1"/>
  <c r="H39" i="28"/>
  <c r="H67" i="28" s="1"/>
  <c r="F39" i="28"/>
  <c r="F67" i="28" s="1"/>
  <c r="D39" i="28"/>
  <c r="B39" i="28"/>
  <c r="I38" i="28"/>
  <c r="I66" i="28" s="1"/>
  <c r="G38" i="28"/>
  <c r="E38" i="28"/>
  <c r="E66" i="28" s="1"/>
  <c r="C38" i="28"/>
  <c r="C66" i="28" s="1"/>
  <c r="J37" i="28"/>
  <c r="J65" i="28" s="1"/>
  <c r="H37" i="28"/>
  <c r="H65" i="28" s="1"/>
  <c r="F37" i="28"/>
  <c r="F65" i="28" s="1"/>
  <c r="D37" i="28"/>
  <c r="D65" i="28" s="1"/>
  <c r="B37" i="28"/>
  <c r="I36" i="28"/>
  <c r="I64" i="28" s="1"/>
  <c r="G36" i="28"/>
  <c r="G64" i="28" s="1"/>
  <c r="E36" i="28"/>
  <c r="E64" i="28" s="1"/>
  <c r="C36" i="28"/>
  <c r="C64" i="28" s="1"/>
  <c r="J35" i="28"/>
  <c r="H35" i="28"/>
  <c r="H63" i="28" s="1"/>
  <c r="D35" i="28"/>
  <c r="D63" i="28" s="1"/>
  <c r="I34" i="28"/>
  <c r="I62" i="28" s="1"/>
  <c r="C34" i="28"/>
  <c r="C62" i="28" s="1"/>
  <c r="G67" i="28"/>
  <c r="AA45" i="28"/>
  <c r="AA73" i="28" s="1"/>
  <c r="Y45" i="28"/>
  <c r="Y73" i="28" s="1"/>
  <c r="W45" i="28"/>
  <c r="W73" i="28" s="1"/>
  <c r="U45" i="28"/>
  <c r="U73" i="28" s="1"/>
  <c r="S45" i="28"/>
  <c r="AA44" i="28"/>
  <c r="AA72" i="28" s="1"/>
  <c r="Y44" i="28"/>
  <c r="Y72" i="28" s="1"/>
  <c r="W44" i="28"/>
  <c r="W72" i="28" s="1"/>
  <c r="U44" i="28"/>
  <c r="U72" i="28" s="1"/>
  <c r="S44" i="28"/>
  <c r="AA43" i="28"/>
  <c r="AA71" i="28" s="1"/>
  <c r="Y43" i="28"/>
  <c r="Y71" i="28" s="1"/>
  <c r="W43" i="28"/>
  <c r="W71" i="28" s="1"/>
  <c r="U43" i="28"/>
  <c r="U71" i="28" s="1"/>
  <c r="S43" i="28"/>
  <c r="AA42" i="28"/>
  <c r="AA70" i="28" s="1"/>
  <c r="Y42" i="28"/>
  <c r="Y70" i="28" s="1"/>
  <c r="W42" i="28"/>
  <c r="W70" i="28" s="1"/>
  <c r="U42" i="28"/>
  <c r="U70" i="28" s="1"/>
  <c r="S42" i="28"/>
  <c r="E70" i="28"/>
  <c r="AA41" i="28"/>
  <c r="AA69" i="28" s="1"/>
  <c r="Y41" i="28"/>
  <c r="Y69" i="28" s="1"/>
  <c r="W41" i="28"/>
  <c r="W69" i="28" s="1"/>
  <c r="U41" i="28"/>
  <c r="U69" i="28" s="1"/>
  <c r="S41" i="28"/>
  <c r="I69" i="28"/>
  <c r="AA40" i="28"/>
  <c r="AA68" i="28" s="1"/>
  <c r="Y40" i="28"/>
  <c r="Y68" i="28" s="1"/>
  <c r="W40" i="28"/>
  <c r="W68" i="28" s="1"/>
  <c r="U40" i="28"/>
  <c r="U68" i="28" s="1"/>
  <c r="S40" i="28"/>
  <c r="AA39" i="28"/>
  <c r="AA67" i="28" s="1"/>
  <c r="Y39" i="28"/>
  <c r="Y67" i="28" s="1"/>
  <c r="W39" i="28"/>
  <c r="W67" i="28" s="1"/>
  <c r="U39" i="28"/>
  <c r="U67" i="28" s="1"/>
  <c r="S39" i="28"/>
  <c r="E67" i="28"/>
  <c r="AA38" i="28"/>
  <c r="AA66" i="28" s="1"/>
  <c r="Y38" i="28"/>
  <c r="Y66" i="28" s="1"/>
  <c r="W38" i="28"/>
  <c r="W66" i="28" s="1"/>
  <c r="U38" i="28"/>
  <c r="U66" i="28" s="1"/>
  <c r="S38" i="28"/>
  <c r="AA37" i="28"/>
  <c r="AA65" i="28" s="1"/>
  <c r="Y37" i="28"/>
  <c r="Y65" i="28" s="1"/>
  <c r="W37" i="28"/>
  <c r="W65" i="28" s="1"/>
  <c r="U37" i="28"/>
  <c r="U65" i="28" s="1"/>
  <c r="S37" i="28"/>
  <c r="AA36" i="28"/>
  <c r="AA64" i="28" s="1"/>
  <c r="Y36" i="28"/>
  <c r="Y64" i="28" s="1"/>
  <c r="W36" i="28"/>
  <c r="B99" i="28"/>
  <c r="Z45" i="28"/>
  <c r="Z73" i="28" s="1"/>
  <c r="X45" i="28"/>
  <c r="X73" i="28" s="1"/>
  <c r="V45" i="28"/>
  <c r="V73" i="28" s="1"/>
  <c r="T45" i="28"/>
  <c r="T73" i="28" s="1"/>
  <c r="Z44" i="28"/>
  <c r="Z72" i="28" s="1"/>
  <c r="X44" i="28"/>
  <c r="X72" i="28" s="1"/>
  <c r="V44" i="28"/>
  <c r="V72" i="28" s="1"/>
  <c r="T44" i="28"/>
  <c r="T72" i="28" s="1"/>
  <c r="J72" i="28"/>
  <c r="Z43" i="28"/>
  <c r="Z71" i="28" s="1"/>
  <c r="X43" i="28"/>
  <c r="X71" i="28" s="1"/>
  <c r="V43" i="28"/>
  <c r="V71" i="28" s="1"/>
  <c r="T43" i="28"/>
  <c r="T71" i="28" s="1"/>
  <c r="D71" i="28"/>
  <c r="Z42" i="28"/>
  <c r="Z70" i="28" s="1"/>
  <c r="X42" i="28"/>
  <c r="X70" i="28" s="1"/>
  <c r="V42" i="28"/>
  <c r="V70" i="28" s="1"/>
  <c r="T42" i="28"/>
  <c r="T70" i="28" s="1"/>
  <c r="Z41" i="28"/>
  <c r="Z69" i="28" s="1"/>
  <c r="X41" i="28"/>
  <c r="X69" i="28" s="1"/>
  <c r="V41" i="28"/>
  <c r="V69" i="28" s="1"/>
  <c r="T41" i="28"/>
  <c r="T69" i="28" s="1"/>
  <c r="Z40" i="28"/>
  <c r="Z68" i="28" s="1"/>
  <c r="X40" i="28"/>
  <c r="X68" i="28" s="1"/>
  <c r="V40" i="28"/>
  <c r="V68" i="28" s="1"/>
  <c r="T40" i="28"/>
  <c r="T68" i="28" s="1"/>
  <c r="Z39" i="28"/>
  <c r="Z67" i="28" s="1"/>
  <c r="X39" i="28"/>
  <c r="X67" i="28" s="1"/>
  <c r="V39" i="28"/>
  <c r="V67" i="28" s="1"/>
  <c r="T39" i="28"/>
  <c r="T67" i="28" s="1"/>
  <c r="D67" i="28"/>
  <c r="Z38" i="28"/>
  <c r="Z66" i="28" s="1"/>
  <c r="X38" i="28"/>
  <c r="X66" i="28" s="1"/>
  <c r="V38" i="28"/>
  <c r="V66" i="28" s="1"/>
  <c r="T38" i="28"/>
  <c r="T66" i="28" s="1"/>
  <c r="Z37" i="28"/>
  <c r="Z65" i="28" s="1"/>
  <c r="X37" i="28"/>
  <c r="X65" i="28" s="1"/>
  <c r="V37" i="28"/>
  <c r="V65" i="28" s="1"/>
  <c r="T37" i="28"/>
  <c r="T65" i="28" s="1"/>
  <c r="Z36" i="28"/>
  <c r="Z64" i="28" s="1"/>
  <c r="X36" i="28"/>
  <c r="X64" i="28" s="1"/>
  <c r="V36" i="28"/>
  <c r="V64" i="28" s="1"/>
  <c r="S36" i="28"/>
  <c r="S64" i="28" s="1"/>
  <c r="U34" i="28"/>
  <c r="U62" i="28" s="1"/>
  <c r="O24" i="28"/>
  <c r="O20" i="28"/>
  <c r="T36" i="28"/>
  <c r="T64" i="28" s="1"/>
  <c r="F64" i="28"/>
  <c r="Z35" i="28"/>
  <c r="Z63" i="28" s="1"/>
  <c r="X35" i="28"/>
  <c r="X63" i="28" s="1"/>
  <c r="V35" i="28"/>
  <c r="V63" i="28" s="1"/>
  <c r="T35" i="28"/>
  <c r="T63" i="28" s="1"/>
  <c r="J63" i="28"/>
  <c r="Z34" i="28"/>
  <c r="Z62" i="28" s="1"/>
  <c r="X34" i="28"/>
  <c r="X62" i="28" s="1"/>
  <c r="V34" i="28"/>
  <c r="V62" i="28" s="1"/>
  <c r="T34" i="28"/>
  <c r="T62" i="28" s="1"/>
  <c r="O31" i="28"/>
  <c r="O29" i="28"/>
  <c r="O27" i="28"/>
  <c r="O25" i="28"/>
  <c r="O23" i="28"/>
  <c r="O21" i="28"/>
  <c r="U36" i="28"/>
  <c r="U64" i="28" s="1"/>
  <c r="AA35" i="28"/>
  <c r="AA63" i="28" s="1"/>
  <c r="Y35" i="28"/>
  <c r="Y63" i="28" s="1"/>
  <c r="W35" i="28"/>
  <c r="W63" i="28" s="1"/>
  <c r="U35" i="28"/>
  <c r="U63" i="28" s="1"/>
  <c r="S35" i="28"/>
  <c r="I63" i="28"/>
  <c r="AA34" i="28"/>
  <c r="AA62" i="28" s="1"/>
  <c r="Y34" i="28"/>
  <c r="Y62" i="28" s="1"/>
  <c r="W34" i="28"/>
  <c r="W62" i="28" s="1"/>
  <c r="S34" i="28"/>
  <c r="G62" i="28"/>
  <c r="O30" i="28"/>
  <c r="O28" i="28"/>
  <c r="O26" i="28"/>
  <c r="O22" i="28"/>
  <c r="E13" i="20"/>
  <c r="E11" i="20"/>
  <c r="E10" i="20"/>
  <c r="E13" i="19"/>
  <c r="E11" i="19"/>
  <c r="E10" i="19"/>
  <c r="E11" i="18"/>
  <c r="E10" i="18"/>
  <c r="B99" i="30" l="1"/>
  <c r="Z45" i="30"/>
  <c r="Z73" i="30" s="1"/>
  <c r="X45" i="30"/>
  <c r="X73" i="30" s="1"/>
  <c r="V45" i="30"/>
  <c r="V73" i="30" s="1"/>
  <c r="T45" i="30"/>
  <c r="T73" i="30" s="1"/>
  <c r="J45" i="30"/>
  <c r="J73" i="30" s="1"/>
  <c r="H45" i="30"/>
  <c r="H73" i="30" s="1"/>
  <c r="F45" i="30"/>
  <c r="F73" i="30" s="1"/>
  <c r="D45" i="30"/>
  <c r="D73" i="30" s="1"/>
  <c r="B45" i="30"/>
  <c r="Z44" i="30"/>
  <c r="Z72" i="30" s="1"/>
  <c r="X44" i="30"/>
  <c r="X72" i="30" s="1"/>
  <c r="V44" i="30"/>
  <c r="V72" i="30" s="1"/>
  <c r="T44" i="30"/>
  <c r="T72" i="30" s="1"/>
  <c r="J44" i="30"/>
  <c r="J72" i="30" s="1"/>
  <c r="H44" i="30"/>
  <c r="H72" i="30" s="1"/>
  <c r="F44" i="30"/>
  <c r="F72" i="30" s="1"/>
  <c r="D44" i="30"/>
  <c r="D72" i="30" s="1"/>
  <c r="B44" i="30"/>
  <c r="Z43" i="30"/>
  <c r="Z71" i="30" s="1"/>
  <c r="X43" i="30"/>
  <c r="X71" i="30" s="1"/>
  <c r="V43" i="30"/>
  <c r="V71" i="30" s="1"/>
  <c r="T43" i="30"/>
  <c r="T71" i="30" s="1"/>
  <c r="J43" i="30"/>
  <c r="J71" i="30" s="1"/>
  <c r="H43" i="30"/>
  <c r="H71" i="30" s="1"/>
  <c r="F43" i="30"/>
  <c r="F71" i="30" s="1"/>
  <c r="D43" i="30"/>
  <c r="D71" i="30" s="1"/>
  <c r="B43" i="30"/>
  <c r="Z42" i="30"/>
  <c r="Z70" i="30" s="1"/>
  <c r="X42" i="30"/>
  <c r="X70" i="30" s="1"/>
  <c r="V42" i="30"/>
  <c r="V70" i="30" s="1"/>
  <c r="T42" i="30"/>
  <c r="T70" i="30" s="1"/>
  <c r="J42" i="30"/>
  <c r="J70" i="30" s="1"/>
  <c r="H42" i="30"/>
  <c r="H70" i="30" s="1"/>
  <c r="F42" i="30"/>
  <c r="F70" i="30" s="1"/>
  <c r="D42" i="30"/>
  <c r="D70" i="30" s="1"/>
  <c r="B42" i="30"/>
  <c r="Z41" i="30"/>
  <c r="Z69" i="30" s="1"/>
  <c r="X41" i="30"/>
  <c r="X69" i="30" s="1"/>
  <c r="V41" i="30"/>
  <c r="V69" i="30" s="1"/>
  <c r="T41" i="30"/>
  <c r="T69" i="30" s="1"/>
  <c r="J41" i="30"/>
  <c r="J69" i="30" s="1"/>
  <c r="H41" i="30"/>
  <c r="H69" i="30" s="1"/>
  <c r="F41" i="30"/>
  <c r="F69" i="30" s="1"/>
  <c r="D41" i="30"/>
  <c r="D69" i="30" s="1"/>
  <c r="B41" i="30"/>
  <c r="Z40" i="30"/>
  <c r="Z68" i="30" s="1"/>
  <c r="X40" i="30"/>
  <c r="X68" i="30" s="1"/>
  <c r="V40" i="30"/>
  <c r="V68" i="30" s="1"/>
  <c r="T40" i="30"/>
  <c r="T68" i="30" s="1"/>
  <c r="J40" i="30"/>
  <c r="J68" i="30" s="1"/>
  <c r="H40" i="30"/>
  <c r="H68" i="30" s="1"/>
  <c r="F40" i="30"/>
  <c r="F68" i="30" s="1"/>
  <c r="D40" i="30"/>
  <c r="D68" i="30" s="1"/>
  <c r="B40" i="30"/>
  <c r="Z39" i="30"/>
  <c r="Z67" i="30" s="1"/>
  <c r="X39" i="30"/>
  <c r="X67" i="30" s="1"/>
  <c r="V39" i="30"/>
  <c r="V67" i="30" s="1"/>
  <c r="T39" i="30"/>
  <c r="T67" i="30" s="1"/>
  <c r="J39" i="30"/>
  <c r="J67" i="30" s="1"/>
  <c r="H39" i="30"/>
  <c r="H67" i="30" s="1"/>
  <c r="F39" i="30"/>
  <c r="F67" i="30" s="1"/>
  <c r="D39" i="30"/>
  <c r="D67" i="30" s="1"/>
  <c r="B39" i="30"/>
  <c r="Z38" i="30"/>
  <c r="Z66" i="30" s="1"/>
  <c r="X38" i="30"/>
  <c r="X66" i="30" s="1"/>
  <c r="V38" i="30"/>
  <c r="V66" i="30" s="1"/>
  <c r="T38" i="30"/>
  <c r="T66" i="30" s="1"/>
  <c r="J38" i="30"/>
  <c r="J66" i="30" s="1"/>
  <c r="H38" i="30"/>
  <c r="H66" i="30" s="1"/>
  <c r="F38" i="30"/>
  <c r="F66" i="30" s="1"/>
  <c r="D38" i="30"/>
  <c r="D66" i="30" s="1"/>
  <c r="B38" i="30"/>
  <c r="Z37" i="30"/>
  <c r="Z65" i="30" s="1"/>
  <c r="X37" i="30"/>
  <c r="X65" i="30" s="1"/>
  <c r="V37" i="30"/>
  <c r="V65" i="30" s="1"/>
  <c r="T37" i="30"/>
  <c r="T65" i="30" s="1"/>
  <c r="J37" i="30"/>
  <c r="J65" i="30" s="1"/>
  <c r="H37" i="30"/>
  <c r="H65" i="30" s="1"/>
  <c r="F37" i="30"/>
  <c r="F65" i="30" s="1"/>
  <c r="D37" i="30"/>
  <c r="D65" i="30" s="1"/>
  <c r="B37" i="30"/>
  <c r="Z36" i="30"/>
  <c r="Z64" i="30" s="1"/>
  <c r="X36" i="30"/>
  <c r="X64" i="30" s="1"/>
  <c r="V36" i="30"/>
  <c r="V64" i="30" s="1"/>
  <c r="AA45" i="30"/>
  <c r="AA73" i="30" s="1"/>
  <c r="Y45" i="30"/>
  <c r="Y73" i="30" s="1"/>
  <c r="W45" i="30"/>
  <c r="W73" i="30" s="1"/>
  <c r="U45" i="30"/>
  <c r="U73" i="30" s="1"/>
  <c r="S45" i="30"/>
  <c r="I45" i="30"/>
  <c r="I73" i="30" s="1"/>
  <c r="G45" i="30"/>
  <c r="G73" i="30" s="1"/>
  <c r="E45" i="30"/>
  <c r="E73" i="30" s="1"/>
  <c r="C45" i="30"/>
  <c r="C73" i="30" s="1"/>
  <c r="AA44" i="30"/>
  <c r="AA72" i="30" s="1"/>
  <c r="Y44" i="30"/>
  <c r="Y72" i="30" s="1"/>
  <c r="W44" i="30"/>
  <c r="W72" i="30" s="1"/>
  <c r="U44" i="30"/>
  <c r="U72" i="30" s="1"/>
  <c r="S44" i="30"/>
  <c r="I44" i="30"/>
  <c r="I72" i="30" s="1"/>
  <c r="G44" i="30"/>
  <c r="G72" i="30" s="1"/>
  <c r="E44" i="30"/>
  <c r="E72" i="30" s="1"/>
  <c r="C44" i="30"/>
  <c r="C72" i="30" s="1"/>
  <c r="AA43" i="30"/>
  <c r="AA71" i="30" s="1"/>
  <c r="Y43" i="30"/>
  <c r="Y71" i="30" s="1"/>
  <c r="W43" i="30"/>
  <c r="W71" i="30" s="1"/>
  <c r="U43" i="30"/>
  <c r="U71" i="30" s="1"/>
  <c r="S43" i="30"/>
  <c r="I43" i="30"/>
  <c r="I71" i="30" s="1"/>
  <c r="G43" i="30"/>
  <c r="G71" i="30" s="1"/>
  <c r="E43" i="30"/>
  <c r="E71" i="30" s="1"/>
  <c r="C43" i="30"/>
  <c r="C71" i="30" s="1"/>
  <c r="AA42" i="30"/>
  <c r="AA70" i="30" s="1"/>
  <c r="Y42" i="30"/>
  <c r="Y70" i="30" s="1"/>
  <c r="W42" i="30"/>
  <c r="W70" i="30" s="1"/>
  <c r="U42" i="30"/>
  <c r="U70" i="30" s="1"/>
  <c r="S42" i="30"/>
  <c r="I42" i="30"/>
  <c r="I70" i="30" s="1"/>
  <c r="G42" i="30"/>
  <c r="G70" i="30" s="1"/>
  <c r="E42" i="30"/>
  <c r="E70" i="30" s="1"/>
  <c r="C42" i="30"/>
  <c r="C70" i="30" s="1"/>
  <c r="AA41" i="30"/>
  <c r="AA69" i="30" s="1"/>
  <c r="Y41" i="30"/>
  <c r="Y69" i="30" s="1"/>
  <c r="W41" i="30"/>
  <c r="W69" i="30" s="1"/>
  <c r="U41" i="30"/>
  <c r="U69" i="30" s="1"/>
  <c r="S41" i="30"/>
  <c r="I41" i="30"/>
  <c r="I69" i="30" s="1"/>
  <c r="G41" i="30"/>
  <c r="G69" i="30" s="1"/>
  <c r="E41" i="30"/>
  <c r="E69" i="30" s="1"/>
  <c r="C41" i="30"/>
  <c r="C69" i="30" s="1"/>
  <c r="AA40" i="30"/>
  <c r="AA68" i="30" s="1"/>
  <c r="Y40" i="30"/>
  <c r="Y68" i="30" s="1"/>
  <c r="W40" i="30"/>
  <c r="W68" i="30" s="1"/>
  <c r="U40" i="30"/>
  <c r="U68" i="30" s="1"/>
  <c r="S40" i="30"/>
  <c r="G40" i="30"/>
  <c r="G68" i="30" s="1"/>
  <c r="C40" i="30"/>
  <c r="C68" i="30" s="1"/>
  <c r="Y39" i="30"/>
  <c r="Y67" i="30" s="1"/>
  <c r="U39" i="30"/>
  <c r="U67" i="30" s="1"/>
  <c r="I39" i="30"/>
  <c r="I67" i="30" s="1"/>
  <c r="E39" i="30"/>
  <c r="E67" i="30" s="1"/>
  <c r="AA38" i="30"/>
  <c r="AA66" i="30" s="1"/>
  <c r="W38" i="30"/>
  <c r="W66" i="30" s="1"/>
  <c r="S38" i="30"/>
  <c r="G38" i="30"/>
  <c r="G66" i="30" s="1"/>
  <c r="C38" i="30"/>
  <c r="C66" i="30" s="1"/>
  <c r="Y37" i="30"/>
  <c r="Y65" i="30" s="1"/>
  <c r="U37" i="30"/>
  <c r="U65" i="30" s="1"/>
  <c r="I37" i="30"/>
  <c r="I65" i="30" s="1"/>
  <c r="E37" i="30"/>
  <c r="E65" i="30" s="1"/>
  <c r="AA36" i="30"/>
  <c r="AA64" i="30" s="1"/>
  <c r="W36" i="30"/>
  <c r="W64" i="30" s="1"/>
  <c r="T36" i="30"/>
  <c r="T64" i="30" s="1"/>
  <c r="J36" i="30"/>
  <c r="J64" i="30" s="1"/>
  <c r="H36" i="30"/>
  <c r="H64" i="30" s="1"/>
  <c r="F36" i="30"/>
  <c r="F64" i="30" s="1"/>
  <c r="D36" i="30"/>
  <c r="D64" i="30" s="1"/>
  <c r="B36" i="30"/>
  <c r="Z35" i="30"/>
  <c r="Z63" i="30" s="1"/>
  <c r="X35" i="30"/>
  <c r="X63" i="30" s="1"/>
  <c r="V35" i="30"/>
  <c r="V63" i="30" s="1"/>
  <c r="T35" i="30"/>
  <c r="T63" i="30" s="1"/>
  <c r="J35" i="30"/>
  <c r="J63" i="30" s="1"/>
  <c r="H35" i="30"/>
  <c r="H63" i="30" s="1"/>
  <c r="F35" i="30"/>
  <c r="F63" i="30" s="1"/>
  <c r="D35" i="30"/>
  <c r="D63" i="30" s="1"/>
  <c r="B35" i="30"/>
  <c r="Z34" i="30"/>
  <c r="Z62" i="30" s="1"/>
  <c r="X34" i="30"/>
  <c r="X62" i="30" s="1"/>
  <c r="V34" i="30"/>
  <c r="V62" i="30" s="1"/>
  <c r="T34" i="30"/>
  <c r="T62" i="30" s="1"/>
  <c r="J34" i="30"/>
  <c r="J62" i="30" s="1"/>
  <c r="H34" i="30"/>
  <c r="H62" i="30" s="1"/>
  <c r="F34" i="30"/>
  <c r="F62" i="30" s="1"/>
  <c r="D34" i="30"/>
  <c r="D62" i="30" s="1"/>
  <c r="B34" i="30"/>
  <c r="O30" i="30"/>
  <c r="O28" i="30"/>
  <c r="O26" i="30"/>
  <c r="O24" i="30"/>
  <c r="O22" i="30"/>
  <c r="O20" i="30"/>
  <c r="I40" i="30"/>
  <c r="I68" i="30" s="1"/>
  <c r="E40" i="30"/>
  <c r="E68" i="30" s="1"/>
  <c r="AA39" i="30"/>
  <c r="AA67" i="30" s="1"/>
  <c r="W39" i="30"/>
  <c r="W67" i="30" s="1"/>
  <c r="S39" i="30"/>
  <c r="G39" i="30"/>
  <c r="G67" i="30" s="1"/>
  <c r="C39" i="30"/>
  <c r="C67" i="30" s="1"/>
  <c r="Y38" i="30"/>
  <c r="Y66" i="30" s="1"/>
  <c r="U38" i="30"/>
  <c r="U66" i="30" s="1"/>
  <c r="I38" i="30"/>
  <c r="I66" i="30" s="1"/>
  <c r="E38" i="30"/>
  <c r="E66" i="30" s="1"/>
  <c r="AA37" i="30"/>
  <c r="AA65" i="30" s="1"/>
  <c r="W37" i="30"/>
  <c r="W65" i="30" s="1"/>
  <c r="S37" i="30"/>
  <c r="G37" i="30"/>
  <c r="G65" i="30" s="1"/>
  <c r="C37" i="30"/>
  <c r="C65" i="30" s="1"/>
  <c r="Y36" i="30"/>
  <c r="Y64" i="30" s="1"/>
  <c r="U36" i="30"/>
  <c r="U64" i="30" s="1"/>
  <c r="S36" i="30"/>
  <c r="I36" i="30"/>
  <c r="I64" i="30" s="1"/>
  <c r="G36" i="30"/>
  <c r="G64" i="30" s="1"/>
  <c r="E36" i="30"/>
  <c r="E64" i="30" s="1"/>
  <c r="C36" i="30"/>
  <c r="C64" i="30" s="1"/>
  <c r="AA35" i="30"/>
  <c r="AA63" i="30" s="1"/>
  <c r="Y35" i="30"/>
  <c r="Y63" i="30" s="1"/>
  <c r="W35" i="30"/>
  <c r="W63" i="30" s="1"/>
  <c r="U35" i="30"/>
  <c r="U63" i="30" s="1"/>
  <c r="S35" i="30"/>
  <c r="I35" i="30"/>
  <c r="I63" i="30" s="1"/>
  <c r="G35" i="30"/>
  <c r="G63" i="30" s="1"/>
  <c r="E35" i="30"/>
  <c r="E63" i="30" s="1"/>
  <c r="C35" i="30"/>
  <c r="C63" i="30" s="1"/>
  <c r="AA34" i="30"/>
  <c r="AA62" i="30" s="1"/>
  <c r="Y34" i="30"/>
  <c r="Y62" i="30" s="1"/>
  <c r="W34" i="30"/>
  <c r="W62" i="30" s="1"/>
  <c r="U34" i="30"/>
  <c r="U62" i="30" s="1"/>
  <c r="S34" i="30"/>
  <c r="I34" i="30"/>
  <c r="I62" i="30" s="1"/>
  <c r="G34" i="30"/>
  <c r="G62" i="30" s="1"/>
  <c r="E34" i="30"/>
  <c r="E62" i="30" s="1"/>
  <c r="C34" i="30"/>
  <c r="C62" i="30" s="1"/>
  <c r="O31" i="30"/>
  <c r="O29" i="30"/>
  <c r="O27" i="30"/>
  <c r="O25" i="30"/>
  <c r="O23" i="30"/>
  <c r="O21" i="30"/>
  <c r="B34" i="29"/>
  <c r="B62" i="29" s="1"/>
  <c r="AA45" i="29"/>
  <c r="AA73" i="29" s="1"/>
  <c r="Y45" i="29"/>
  <c r="Y73" i="29" s="1"/>
  <c r="W45" i="29"/>
  <c r="W73" i="29" s="1"/>
  <c r="U45" i="29"/>
  <c r="U73" i="29" s="1"/>
  <c r="S45" i="29"/>
  <c r="I45" i="29"/>
  <c r="I73" i="29" s="1"/>
  <c r="G45" i="29"/>
  <c r="G73" i="29" s="1"/>
  <c r="E45" i="29"/>
  <c r="E73" i="29" s="1"/>
  <c r="C45" i="29"/>
  <c r="C73" i="29" s="1"/>
  <c r="AA44" i="29"/>
  <c r="AA72" i="29" s="1"/>
  <c r="Y44" i="29"/>
  <c r="Y72" i="29" s="1"/>
  <c r="W44" i="29"/>
  <c r="W72" i="29" s="1"/>
  <c r="U44" i="29"/>
  <c r="U72" i="29" s="1"/>
  <c r="S44" i="29"/>
  <c r="I44" i="29"/>
  <c r="I72" i="29" s="1"/>
  <c r="G44" i="29"/>
  <c r="G72" i="29" s="1"/>
  <c r="E44" i="29"/>
  <c r="E72" i="29" s="1"/>
  <c r="C44" i="29"/>
  <c r="C72" i="29" s="1"/>
  <c r="AA43" i="29"/>
  <c r="AA71" i="29" s="1"/>
  <c r="Y43" i="29"/>
  <c r="Y71" i="29" s="1"/>
  <c r="W43" i="29"/>
  <c r="W71" i="29" s="1"/>
  <c r="U43" i="29"/>
  <c r="U71" i="29" s="1"/>
  <c r="S43" i="29"/>
  <c r="I43" i="29"/>
  <c r="I71" i="29" s="1"/>
  <c r="G43" i="29"/>
  <c r="G71" i="29" s="1"/>
  <c r="E43" i="29"/>
  <c r="E71" i="29" s="1"/>
  <c r="C43" i="29"/>
  <c r="C71" i="29" s="1"/>
  <c r="AA42" i="29"/>
  <c r="AA70" i="29" s="1"/>
  <c r="Y42" i="29"/>
  <c r="Y70" i="29" s="1"/>
  <c r="W42" i="29"/>
  <c r="W70" i="29" s="1"/>
  <c r="U42" i="29"/>
  <c r="U70" i="29" s="1"/>
  <c r="S42" i="29"/>
  <c r="I42" i="29"/>
  <c r="I70" i="29" s="1"/>
  <c r="G42" i="29"/>
  <c r="G70" i="29" s="1"/>
  <c r="E42" i="29"/>
  <c r="E70" i="29" s="1"/>
  <c r="C42" i="29"/>
  <c r="C70" i="29" s="1"/>
  <c r="AA41" i="29"/>
  <c r="AA69" i="29" s="1"/>
  <c r="Y41" i="29"/>
  <c r="Y69" i="29" s="1"/>
  <c r="W41" i="29"/>
  <c r="W69" i="29" s="1"/>
  <c r="U41" i="29"/>
  <c r="U69" i="29" s="1"/>
  <c r="S41" i="29"/>
  <c r="I41" i="29"/>
  <c r="I69" i="29" s="1"/>
  <c r="G41" i="29"/>
  <c r="G69" i="29" s="1"/>
  <c r="E41" i="29"/>
  <c r="E69" i="29" s="1"/>
  <c r="C41" i="29"/>
  <c r="AA40" i="29"/>
  <c r="AA68" i="29" s="1"/>
  <c r="Y40" i="29"/>
  <c r="Y68" i="29" s="1"/>
  <c r="W40" i="29"/>
  <c r="W68" i="29" s="1"/>
  <c r="U40" i="29"/>
  <c r="U68" i="29" s="1"/>
  <c r="S40" i="29"/>
  <c r="I40" i="29"/>
  <c r="I68" i="29" s="1"/>
  <c r="G40" i="29"/>
  <c r="G68" i="29" s="1"/>
  <c r="E40" i="29"/>
  <c r="E68" i="29" s="1"/>
  <c r="C40" i="29"/>
  <c r="C68" i="29" s="1"/>
  <c r="AA39" i="29"/>
  <c r="AA67" i="29" s="1"/>
  <c r="Y39" i="29"/>
  <c r="Y67" i="29" s="1"/>
  <c r="W39" i="29"/>
  <c r="W67" i="29" s="1"/>
  <c r="U39" i="29"/>
  <c r="U67" i="29" s="1"/>
  <c r="S39" i="29"/>
  <c r="I39" i="29"/>
  <c r="I67" i="29" s="1"/>
  <c r="G39" i="29"/>
  <c r="G67" i="29" s="1"/>
  <c r="E39" i="29"/>
  <c r="E67" i="29" s="1"/>
  <c r="C39" i="29"/>
  <c r="AA38" i="29"/>
  <c r="AA66" i="29" s="1"/>
  <c r="Y38" i="29"/>
  <c r="Y66" i="29" s="1"/>
  <c r="W38" i="29"/>
  <c r="W66" i="29" s="1"/>
  <c r="U38" i="29"/>
  <c r="U66" i="29" s="1"/>
  <c r="S38" i="29"/>
  <c r="I38" i="29"/>
  <c r="I66" i="29" s="1"/>
  <c r="G38" i="29"/>
  <c r="G66" i="29" s="1"/>
  <c r="E38" i="29"/>
  <c r="E66" i="29" s="1"/>
  <c r="C38" i="29"/>
  <c r="C66" i="29" s="1"/>
  <c r="AA37" i="29"/>
  <c r="AA65" i="29" s="1"/>
  <c r="Y37" i="29"/>
  <c r="Y65" i="29" s="1"/>
  <c r="W37" i="29"/>
  <c r="W65" i="29" s="1"/>
  <c r="U37" i="29"/>
  <c r="U65" i="29" s="1"/>
  <c r="S37" i="29"/>
  <c r="I37" i="29"/>
  <c r="I65" i="29" s="1"/>
  <c r="G37" i="29"/>
  <c r="G65" i="29" s="1"/>
  <c r="E37" i="29"/>
  <c r="E65" i="29" s="1"/>
  <c r="C37" i="29"/>
  <c r="C65" i="29" s="1"/>
  <c r="AA36" i="29"/>
  <c r="AA64" i="29" s="1"/>
  <c r="Y36" i="29"/>
  <c r="Y64" i="29" s="1"/>
  <c r="W36" i="29"/>
  <c r="W64" i="29" s="1"/>
  <c r="U36" i="29"/>
  <c r="U64" i="29" s="1"/>
  <c r="S36" i="29"/>
  <c r="I36" i="29"/>
  <c r="I64" i="29" s="1"/>
  <c r="G36" i="29"/>
  <c r="G64" i="29" s="1"/>
  <c r="E36" i="29"/>
  <c r="E64" i="29" s="1"/>
  <c r="C36" i="29"/>
  <c r="C64" i="29" s="1"/>
  <c r="AA35" i="29"/>
  <c r="AA63" i="29" s="1"/>
  <c r="Y35" i="29"/>
  <c r="Y63" i="29" s="1"/>
  <c r="W35" i="29"/>
  <c r="W63" i="29" s="1"/>
  <c r="U35" i="29"/>
  <c r="U63" i="29" s="1"/>
  <c r="S35" i="29"/>
  <c r="I35" i="29"/>
  <c r="I63" i="29" s="1"/>
  <c r="G35" i="29"/>
  <c r="G63" i="29" s="1"/>
  <c r="E35" i="29"/>
  <c r="E63" i="29" s="1"/>
  <c r="C35" i="29"/>
  <c r="C63" i="29" s="1"/>
  <c r="AA34" i="29"/>
  <c r="AA62" i="29" s="1"/>
  <c r="Y34" i="29"/>
  <c r="Y62" i="29" s="1"/>
  <c r="W34" i="29"/>
  <c r="W62" i="29" s="1"/>
  <c r="U34" i="29"/>
  <c r="U62" i="29" s="1"/>
  <c r="S34" i="29"/>
  <c r="I34" i="29"/>
  <c r="I62" i="29" s="1"/>
  <c r="G34" i="29"/>
  <c r="G62" i="29" s="1"/>
  <c r="E34" i="29"/>
  <c r="E62" i="29" s="1"/>
  <c r="C34" i="29"/>
  <c r="O30" i="29"/>
  <c r="O28" i="29"/>
  <c r="O26" i="29"/>
  <c r="O24" i="29"/>
  <c r="O22" i="29"/>
  <c r="O20" i="29"/>
  <c r="B99" i="29"/>
  <c r="Z45" i="29"/>
  <c r="Z73" i="29" s="1"/>
  <c r="X45" i="29"/>
  <c r="X73" i="29" s="1"/>
  <c r="V45" i="29"/>
  <c r="V73" i="29" s="1"/>
  <c r="T45" i="29"/>
  <c r="T73" i="29" s="1"/>
  <c r="J45" i="29"/>
  <c r="J73" i="29" s="1"/>
  <c r="H45" i="29"/>
  <c r="H73" i="29" s="1"/>
  <c r="F45" i="29"/>
  <c r="F73" i="29" s="1"/>
  <c r="D45" i="29"/>
  <c r="D73" i="29" s="1"/>
  <c r="B45" i="29"/>
  <c r="Z44" i="29"/>
  <c r="Z72" i="29" s="1"/>
  <c r="X44" i="29"/>
  <c r="X72" i="29" s="1"/>
  <c r="V44" i="29"/>
  <c r="V72" i="29" s="1"/>
  <c r="T44" i="29"/>
  <c r="T72" i="29" s="1"/>
  <c r="J44" i="29"/>
  <c r="J72" i="29" s="1"/>
  <c r="H44" i="29"/>
  <c r="H72" i="29" s="1"/>
  <c r="F44" i="29"/>
  <c r="F72" i="29" s="1"/>
  <c r="D44" i="29"/>
  <c r="D72" i="29" s="1"/>
  <c r="B44" i="29"/>
  <c r="Z43" i="29"/>
  <c r="Z71" i="29" s="1"/>
  <c r="X43" i="29"/>
  <c r="X71" i="29" s="1"/>
  <c r="V43" i="29"/>
  <c r="V71" i="29" s="1"/>
  <c r="T43" i="29"/>
  <c r="T71" i="29" s="1"/>
  <c r="J43" i="29"/>
  <c r="J71" i="29" s="1"/>
  <c r="H43" i="29"/>
  <c r="H71" i="29" s="1"/>
  <c r="F43" i="29"/>
  <c r="F71" i="29" s="1"/>
  <c r="D43" i="29"/>
  <c r="D71" i="29" s="1"/>
  <c r="B43" i="29"/>
  <c r="Z42" i="29"/>
  <c r="Z70" i="29" s="1"/>
  <c r="X42" i="29"/>
  <c r="X70" i="29" s="1"/>
  <c r="V42" i="29"/>
  <c r="V70" i="29" s="1"/>
  <c r="T42" i="29"/>
  <c r="T70" i="29" s="1"/>
  <c r="J42" i="29"/>
  <c r="J70" i="29" s="1"/>
  <c r="H42" i="29"/>
  <c r="H70" i="29" s="1"/>
  <c r="F42" i="29"/>
  <c r="F70" i="29" s="1"/>
  <c r="D42" i="29"/>
  <c r="D70" i="29" s="1"/>
  <c r="B42" i="29"/>
  <c r="Z41" i="29"/>
  <c r="Z69" i="29" s="1"/>
  <c r="X41" i="29"/>
  <c r="X69" i="29" s="1"/>
  <c r="T41" i="29"/>
  <c r="T69" i="29" s="1"/>
  <c r="H41" i="29"/>
  <c r="H69" i="29" s="1"/>
  <c r="D41" i="29"/>
  <c r="D69" i="29" s="1"/>
  <c r="Z40" i="29"/>
  <c r="Z68" i="29" s="1"/>
  <c r="V40" i="29"/>
  <c r="V68" i="29" s="1"/>
  <c r="J40" i="29"/>
  <c r="J68" i="29" s="1"/>
  <c r="F40" i="29"/>
  <c r="F68" i="29" s="1"/>
  <c r="B40" i="29"/>
  <c r="X39" i="29"/>
  <c r="X67" i="29" s="1"/>
  <c r="T39" i="29"/>
  <c r="T67" i="29" s="1"/>
  <c r="H39" i="29"/>
  <c r="H67" i="29" s="1"/>
  <c r="D39" i="29"/>
  <c r="D67" i="29" s="1"/>
  <c r="Z38" i="29"/>
  <c r="Z66" i="29" s="1"/>
  <c r="V38" i="29"/>
  <c r="V66" i="29" s="1"/>
  <c r="J38" i="29"/>
  <c r="J66" i="29" s="1"/>
  <c r="F38" i="29"/>
  <c r="F66" i="29" s="1"/>
  <c r="B38" i="29"/>
  <c r="X37" i="29"/>
  <c r="X65" i="29" s="1"/>
  <c r="T37" i="29"/>
  <c r="T65" i="29" s="1"/>
  <c r="H37" i="29"/>
  <c r="H65" i="29" s="1"/>
  <c r="D37" i="29"/>
  <c r="D65" i="29" s="1"/>
  <c r="Z36" i="29"/>
  <c r="Z64" i="29" s="1"/>
  <c r="V36" i="29"/>
  <c r="V64" i="29" s="1"/>
  <c r="J36" i="29"/>
  <c r="J64" i="29" s="1"/>
  <c r="F36" i="29"/>
  <c r="F64" i="29" s="1"/>
  <c r="B36" i="29"/>
  <c r="X35" i="29"/>
  <c r="X63" i="29" s="1"/>
  <c r="T35" i="29"/>
  <c r="T63" i="29" s="1"/>
  <c r="H35" i="29"/>
  <c r="H63" i="29" s="1"/>
  <c r="D35" i="29"/>
  <c r="D63" i="29" s="1"/>
  <c r="Z34" i="29"/>
  <c r="Z62" i="29" s="1"/>
  <c r="V34" i="29"/>
  <c r="V62" i="29" s="1"/>
  <c r="J34" i="29"/>
  <c r="J62" i="29" s="1"/>
  <c r="F34" i="29"/>
  <c r="F62" i="29" s="1"/>
  <c r="O31" i="29"/>
  <c r="O27" i="29"/>
  <c r="O23" i="29"/>
  <c r="O29" i="29"/>
  <c r="V41" i="29"/>
  <c r="V69" i="29" s="1"/>
  <c r="J41" i="29"/>
  <c r="J69" i="29" s="1"/>
  <c r="F41" i="29"/>
  <c r="F69" i="29" s="1"/>
  <c r="B41" i="29"/>
  <c r="B69" i="29" s="1"/>
  <c r="X40" i="29"/>
  <c r="X68" i="29" s="1"/>
  <c r="T40" i="29"/>
  <c r="T68" i="29" s="1"/>
  <c r="H40" i="29"/>
  <c r="H68" i="29" s="1"/>
  <c r="D40" i="29"/>
  <c r="D68" i="29" s="1"/>
  <c r="Z39" i="29"/>
  <c r="Z67" i="29" s="1"/>
  <c r="V39" i="29"/>
  <c r="V67" i="29" s="1"/>
  <c r="J39" i="29"/>
  <c r="J67" i="29" s="1"/>
  <c r="F39" i="29"/>
  <c r="F67" i="29" s="1"/>
  <c r="B39" i="29"/>
  <c r="B67" i="29" s="1"/>
  <c r="X38" i="29"/>
  <c r="X66" i="29" s="1"/>
  <c r="T38" i="29"/>
  <c r="T66" i="29" s="1"/>
  <c r="H38" i="29"/>
  <c r="H66" i="29" s="1"/>
  <c r="D38" i="29"/>
  <c r="D66" i="29" s="1"/>
  <c r="Z37" i="29"/>
  <c r="Z65" i="29" s="1"/>
  <c r="V37" i="29"/>
  <c r="V65" i="29" s="1"/>
  <c r="J37" i="29"/>
  <c r="J65" i="29" s="1"/>
  <c r="F37" i="29"/>
  <c r="F65" i="29" s="1"/>
  <c r="B37" i="29"/>
  <c r="X36" i="29"/>
  <c r="X64" i="29" s="1"/>
  <c r="T36" i="29"/>
  <c r="T64" i="29" s="1"/>
  <c r="H36" i="29"/>
  <c r="H64" i="29" s="1"/>
  <c r="D36" i="29"/>
  <c r="D64" i="29" s="1"/>
  <c r="Z35" i="29"/>
  <c r="Z63" i="29" s="1"/>
  <c r="V35" i="29"/>
  <c r="V63" i="29" s="1"/>
  <c r="J35" i="29"/>
  <c r="J63" i="29" s="1"/>
  <c r="F35" i="29"/>
  <c r="F63" i="29" s="1"/>
  <c r="B35" i="29"/>
  <c r="X34" i="29"/>
  <c r="X62" i="29" s="1"/>
  <c r="T34" i="29"/>
  <c r="T62" i="29" s="1"/>
  <c r="H34" i="29"/>
  <c r="H62" i="29" s="1"/>
  <c r="D34" i="29"/>
  <c r="D62" i="29" s="1"/>
  <c r="O25" i="29"/>
  <c r="O21" i="29"/>
  <c r="K35" i="28"/>
  <c r="B63" i="28"/>
  <c r="K63" i="28" s="1"/>
  <c r="K40" i="28"/>
  <c r="O40" i="28" s="1"/>
  <c r="B68" i="28"/>
  <c r="K68" i="28" s="1"/>
  <c r="B70" i="28"/>
  <c r="K70" i="28" s="1"/>
  <c r="K42" i="28"/>
  <c r="O42" i="28" s="1"/>
  <c r="K44" i="28"/>
  <c r="O44" i="28" s="1"/>
  <c r="B72" i="28"/>
  <c r="K72" i="28" s="1"/>
  <c r="B100" i="28"/>
  <c r="E17" i="18"/>
  <c r="S65" i="28"/>
  <c r="AB65" i="28" s="1"/>
  <c r="AB37" i="28"/>
  <c r="S67" i="28"/>
  <c r="AB67" i="28" s="1"/>
  <c r="AB39" i="28"/>
  <c r="AB41" i="28"/>
  <c r="S69" i="28"/>
  <c r="AB69" i="28" s="1"/>
  <c r="S71" i="28"/>
  <c r="AB71" i="28" s="1"/>
  <c r="AB43" i="28"/>
  <c r="AB45" i="28"/>
  <c r="S73" i="28"/>
  <c r="AB73" i="28" s="1"/>
  <c r="AB34" i="28"/>
  <c r="S62" i="28"/>
  <c r="AB62" i="28" s="1"/>
  <c r="AB35" i="28"/>
  <c r="S63" i="28"/>
  <c r="AB63" i="28" s="1"/>
  <c r="K36" i="28"/>
  <c r="O36" i="28" s="1"/>
  <c r="B64" i="28"/>
  <c r="K64" i="28" s="1"/>
  <c r="E19" i="18" a="1"/>
  <c r="B65" i="28"/>
  <c r="K65" i="28" s="1"/>
  <c r="K37" i="28"/>
  <c r="O37" i="28" s="1"/>
  <c r="B67" i="28"/>
  <c r="K67" i="28" s="1"/>
  <c r="K39" i="28"/>
  <c r="O39" i="28" s="1"/>
  <c r="K41" i="28"/>
  <c r="O41" i="28" s="1"/>
  <c r="B69" i="28"/>
  <c r="K69" i="28" s="1"/>
  <c r="B71" i="28"/>
  <c r="K71" i="28" s="1"/>
  <c r="K43" i="28"/>
  <c r="O43" i="28" s="1"/>
  <c r="K45" i="28"/>
  <c r="O45" i="28" s="1"/>
  <c r="B73" i="28"/>
  <c r="K73" i="28" s="1"/>
  <c r="AB36" i="28"/>
  <c r="W64" i="28"/>
  <c r="AB64" i="28" s="1"/>
  <c r="K38" i="28"/>
  <c r="O38" i="28" s="1"/>
  <c r="G66" i="28"/>
  <c r="K66" i="28" s="1"/>
  <c r="AB38" i="28"/>
  <c r="S66" i="28"/>
  <c r="AB66" i="28" s="1"/>
  <c r="AB40" i="28"/>
  <c r="S68" i="28"/>
  <c r="AB68" i="28" s="1"/>
  <c r="S70" i="28"/>
  <c r="AB70" i="28" s="1"/>
  <c r="AB42" i="28"/>
  <c r="AB44" i="28"/>
  <c r="S72" i="28"/>
  <c r="AB72" i="28" s="1"/>
  <c r="K34" i="28"/>
  <c r="B62" i="28"/>
  <c r="K62" i="28" s="1"/>
  <c r="K45" i="29" l="1"/>
  <c r="O45" i="29" s="1"/>
  <c r="B73" i="29"/>
  <c r="K73" i="29" s="1"/>
  <c r="AB40" i="29"/>
  <c r="AE40" i="29" s="1"/>
  <c r="S68" i="29"/>
  <c r="AB68" i="29" s="1"/>
  <c r="S70" i="29"/>
  <c r="AB70" i="29" s="1"/>
  <c r="AB42" i="29"/>
  <c r="AE42" i="29" s="1"/>
  <c r="AB35" i="30"/>
  <c r="AE35" i="30" s="1"/>
  <c r="S63" i="30"/>
  <c r="AB63" i="30" s="1"/>
  <c r="AB37" i="30"/>
  <c r="AE37" i="30" s="1"/>
  <c r="S65" i="30"/>
  <c r="AB65" i="30" s="1"/>
  <c r="E19" i="20" a="1"/>
  <c r="K34" i="30"/>
  <c r="B62" i="30"/>
  <c r="K62" i="30" s="1"/>
  <c r="K36" i="30"/>
  <c r="O36" i="30" s="1"/>
  <c r="B64" i="30"/>
  <c r="K64" i="30" s="1"/>
  <c r="AB38" i="30"/>
  <c r="AE38" i="30" s="1"/>
  <c r="S66" i="30"/>
  <c r="AB66" i="30" s="1"/>
  <c r="AB41" i="30"/>
  <c r="AE41" i="30" s="1"/>
  <c r="S69" i="30"/>
  <c r="AB69" i="30" s="1"/>
  <c r="AB43" i="30"/>
  <c r="AE43" i="30" s="1"/>
  <c r="S71" i="30"/>
  <c r="AB71" i="30" s="1"/>
  <c r="AB45" i="30"/>
  <c r="AE45" i="30" s="1"/>
  <c r="S73" i="30"/>
  <c r="AB73" i="30" s="1"/>
  <c r="K37" i="30"/>
  <c r="O37" i="30" s="1"/>
  <c r="B65" i="30"/>
  <c r="K65" i="30" s="1"/>
  <c r="K39" i="30"/>
  <c r="O39" i="30" s="1"/>
  <c r="B67" i="30"/>
  <c r="K67" i="30" s="1"/>
  <c r="K41" i="30"/>
  <c r="O41" i="30" s="1"/>
  <c r="B69" i="30"/>
  <c r="K69" i="30" s="1"/>
  <c r="K43" i="30"/>
  <c r="O43" i="30" s="1"/>
  <c r="B71" i="30"/>
  <c r="K71" i="30" s="1"/>
  <c r="K45" i="30"/>
  <c r="O45" i="30" s="1"/>
  <c r="B73" i="30"/>
  <c r="K73" i="30" s="1"/>
  <c r="K35" i="29"/>
  <c r="O35" i="29" s="1"/>
  <c r="B63" i="29"/>
  <c r="K63" i="29" s="1"/>
  <c r="K38" i="29"/>
  <c r="O38" i="29" s="1"/>
  <c r="B66" i="29"/>
  <c r="K66" i="29" s="1"/>
  <c r="K43" i="29"/>
  <c r="O43" i="29" s="1"/>
  <c r="B71" i="29"/>
  <c r="K71" i="29" s="1"/>
  <c r="E19" i="19" a="1"/>
  <c r="K34" i="29"/>
  <c r="C62" i="29"/>
  <c r="K62" i="29" s="1"/>
  <c r="AB34" i="29"/>
  <c r="S62" i="29"/>
  <c r="AB62" i="29" s="1"/>
  <c r="AB36" i="29"/>
  <c r="AE36" i="29" s="1"/>
  <c r="S64" i="29"/>
  <c r="AB64" i="29" s="1"/>
  <c r="AB38" i="29"/>
  <c r="AE38" i="29" s="1"/>
  <c r="S66" i="29"/>
  <c r="AB66" i="29" s="1"/>
  <c r="AB44" i="29"/>
  <c r="AE44" i="29" s="1"/>
  <c r="S72" i="29"/>
  <c r="AB72" i="29" s="1"/>
  <c r="K37" i="29"/>
  <c r="O37" i="29" s="1"/>
  <c r="B65" i="29"/>
  <c r="K65" i="29" s="1"/>
  <c r="K36" i="29"/>
  <c r="O36" i="29" s="1"/>
  <c r="B64" i="29"/>
  <c r="K64" i="29" s="1"/>
  <c r="K40" i="29"/>
  <c r="O40" i="29" s="1"/>
  <c r="B68" i="29"/>
  <c r="K68" i="29" s="1"/>
  <c r="K42" i="29"/>
  <c r="O42" i="29" s="1"/>
  <c r="B70" i="29"/>
  <c r="K70" i="29" s="1"/>
  <c r="K44" i="29"/>
  <c r="O44" i="29" s="1"/>
  <c r="B72" i="29"/>
  <c r="K72" i="29" s="1"/>
  <c r="E17" i="19"/>
  <c r="B100" i="29"/>
  <c r="AB35" i="29"/>
  <c r="AE35" i="29" s="1"/>
  <c r="S63" i="29"/>
  <c r="AB63" i="29" s="1"/>
  <c r="AB37" i="29"/>
  <c r="AE37" i="29" s="1"/>
  <c r="S65" i="29"/>
  <c r="AB65" i="29" s="1"/>
  <c r="K39" i="29"/>
  <c r="O39" i="29" s="1"/>
  <c r="C67" i="29"/>
  <c r="K67" i="29" s="1"/>
  <c r="AB39" i="29"/>
  <c r="AE39" i="29" s="1"/>
  <c r="S67" i="29"/>
  <c r="AB67" i="29" s="1"/>
  <c r="K41" i="29"/>
  <c r="O41" i="29" s="1"/>
  <c r="C69" i="29"/>
  <c r="K69" i="29" s="1"/>
  <c r="AB41" i="29"/>
  <c r="AE41" i="29" s="1"/>
  <c r="S69" i="29"/>
  <c r="AB69" i="29" s="1"/>
  <c r="AB43" i="29"/>
  <c r="AE43" i="29" s="1"/>
  <c r="S71" i="29"/>
  <c r="AB71" i="29" s="1"/>
  <c r="AB45" i="29"/>
  <c r="AE45" i="29" s="1"/>
  <c r="S73" i="29"/>
  <c r="AB73" i="29" s="1"/>
  <c r="AB34" i="30"/>
  <c r="S62" i="30"/>
  <c r="AB62" i="30" s="1"/>
  <c r="AB36" i="30"/>
  <c r="AE36" i="30" s="1"/>
  <c r="S64" i="30"/>
  <c r="AB64" i="30" s="1"/>
  <c r="S67" i="30"/>
  <c r="AB67" i="30" s="1"/>
  <c r="AB39" i="30"/>
  <c r="AE39" i="30" s="1"/>
  <c r="K35" i="30"/>
  <c r="O35" i="30" s="1"/>
  <c r="B63" i="30"/>
  <c r="K63" i="30" s="1"/>
  <c r="AB40" i="30"/>
  <c r="AE40" i="30" s="1"/>
  <c r="S68" i="30"/>
  <c r="AB68" i="30" s="1"/>
  <c r="AB42" i="30"/>
  <c r="AE42" i="30" s="1"/>
  <c r="S70" i="30"/>
  <c r="AB70" i="30" s="1"/>
  <c r="AB44" i="30"/>
  <c r="AE44" i="30" s="1"/>
  <c r="S72" i="30"/>
  <c r="AB72" i="30" s="1"/>
  <c r="K38" i="30"/>
  <c r="O38" i="30" s="1"/>
  <c r="B66" i="30"/>
  <c r="K66" i="30" s="1"/>
  <c r="K40" i="30"/>
  <c r="O40" i="30" s="1"/>
  <c r="B68" i="30"/>
  <c r="K68" i="30" s="1"/>
  <c r="K42" i="30"/>
  <c r="O42" i="30" s="1"/>
  <c r="B70" i="30"/>
  <c r="K70" i="30" s="1"/>
  <c r="K44" i="30"/>
  <c r="O44" i="30" s="1"/>
  <c r="B72" i="30"/>
  <c r="K72" i="30" s="1"/>
  <c r="E17" i="20"/>
  <c r="B100" i="30"/>
  <c r="AE44" i="28"/>
  <c r="AD44" i="28"/>
  <c r="E19" i="18"/>
  <c r="P19" i="18"/>
  <c r="F19" i="18"/>
  <c r="L19" i="18"/>
  <c r="O19" i="18"/>
  <c r="K19" i="18"/>
  <c r="J19" i="18"/>
  <c r="N19" i="18"/>
  <c r="H19" i="18"/>
  <c r="G19" i="18"/>
  <c r="M19" i="18"/>
  <c r="I19" i="18"/>
  <c r="AD35" i="28"/>
  <c r="AE35" i="28"/>
  <c r="AE34" i="28"/>
  <c r="S75" i="28"/>
  <c r="S78" i="28" s="1"/>
  <c r="AC37" i="28"/>
  <c r="AH65" i="28" s="1"/>
  <c r="AI65" i="28" s="1"/>
  <c r="AC45" i="28"/>
  <c r="AH73" i="28" s="1"/>
  <c r="AI73" i="28" s="1"/>
  <c r="AC40" i="28"/>
  <c r="AH68" i="28" s="1"/>
  <c r="AI68" i="28" s="1"/>
  <c r="AC36" i="28"/>
  <c r="AH64" i="28" s="1"/>
  <c r="AI64" i="28" s="1"/>
  <c r="AC35" i="28"/>
  <c r="AH63" i="28" s="1"/>
  <c r="AI63" i="28" s="1"/>
  <c r="AC43" i="28"/>
  <c r="AH71" i="28" s="1"/>
  <c r="AI71" i="28" s="1"/>
  <c r="AC42" i="28"/>
  <c r="AH70" i="28" s="1"/>
  <c r="AI70" i="28" s="1"/>
  <c r="AC34" i="28"/>
  <c r="AH62" i="28" s="1"/>
  <c r="AI62" i="28" s="1"/>
  <c r="AD34" i="28"/>
  <c r="AC41" i="28"/>
  <c r="AH69" i="28" s="1"/>
  <c r="AI69" i="28" s="1"/>
  <c r="AC44" i="28"/>
  <c r="AH72" i="28" s="1"/>
  <c r="AI72" i="28" s="1"/>
  <c r="AI78" i="28"/>
  <c r="AC38" i="28"/>
  <c r="AH66" i="28" s="1"/>
  <c r="AI66" i="28" s="1"/>
  <c r="AC39" i="28"/>
  <c r="AH67" i="28" s="1"/>
  <c r="AI67" i="28" s="1"/>
  <c r="AD45" i="28"/>
  <c r="AE45" i="28"/>
  <c r="AE41" i="28"/>
  <c r="AD41" i="28"/>
  <c r="O34" i="28"/>
  <c r="L40" i="28"/>
  <c r="L39" i="28"/>
  <c r="B75" i="28"/>
  <c r="B84" i="28" s="1"/>
  <c r="L38" i="28"/>
  <c r="L41" i="28"/>
  <c r="L42" i="28"/>
  <c r="L36" i="28"/>
  <c r="L34" i="28"/>
  <c r="L35" i="28"/>
  <c r="L43" i="28"/>
  <c r="L37" i="28"/>
  <c r="L45" i="28"/>
  <c r="AD40" i="28"/>
  <c r="AE40" i="28"/>
  <c r="AE38" i="28"/>
  <c r="AD38" i="28"/>
  <c r="AE36" i="28"/>
  <c r="AD36" i="28"/>
  <c r="AE42" i="28"/>
  <c r="AD42" i="28"/>
  <c r="AB74" i="28"/>
  <c r="AE43" i="28"/>
  <c r="AD43" i="28"/>
  <c r="AE39" i="28"/>
  <c r="AD39" i="28"/>
  <c r="AD37" i="28"/>
  <c r="AE37" i="28"/>
  <c r="L44" i="28"/>
  <c r="O35" i="28"/>
  <c r="B89" i="28" l="1"/>
  <c r="B78" i="28"/>
  <c r="AB74" i="29"/>
  <c r="F19" i="19"/>
  <c r="J19" i="19"/>
  <c r="N19" i="19"/>
  <c r="O19" i="19"/>
  <c r="K19" i="19"/>
  <c r="G19" i="19"/>
  <c r="E19" i="19"/>
  <c r="H19" i="19"/>
  <c r="L19" i="19"/>
  <c r="P19" i="19"/>
  <c r="M19" i="19"/>
  <c r="I19" i="19"/>
  <c r="O34" i="30"/>
  <c r="E21" i="20" s="1" a="1"/>
  <c r="L42" i="30"/>
  <c r="L38" i="30"/>
  <c r="L34" i="30"/>
  <c r="B75" i="30"/>
  <c r="B86" i="30" s="1"/>
  <c r="L40" i="30"/>
  <c r="L44" i="30"/>
  <c r="L36" i="30"/>
  <c r="L35" i="30"/>
  <c r="L39" i="30"/>
  <c r="L43" i="30"/>
  <c r="L37" i="30"/>
  <c r="L41" i="30"/>
  <c r="L45" i="30"/>
  <c r="AC44" i="30"/>
  <c r="AC40" i="30"/>
  <c r="AC36" i="30"/>
  <c r="AE34" i="30"/>
  <c r="E26" i="20" s="1" a="1"/>
  <c r="AC38" i="30"/>
  <c r="S75" i="30"/>
  <c r="S86" i="30" s="1"/>
  <c r="AC42" i="30"/>
  <c r="AC34" i="30"/>
  <c r="AC35" i="30"/>
  <c r="AC39" i="30"/>
  <c r="AC43" i="30"/>
  <c r="AC37" i="30"/>
  <c r="AC41" i="30"/>
  <c r="AC45" i="30"/>
  <c r="AB74" i="30"/>
  <c r="AC45" i="29"/>
  <c r="AC43" i="29"/>
  <c r="AC41" i="29"/>
  <c r="AC39" i="29"/>
  <c r="AC37" i="29"/>
  <c r="AC35" i="29"/>
  <c r="AE34" i="29"/>
  <c r="E26" i="19" s="1" a="1"/>
  <c r="AC44" i="29"/>
  <c r="AC42" i="29"/>
  <c r="AC40" i="29"/>
  <c r="AC38" i="29"/>
  <c r="AC36" i="29"/>
  <c r="AC34" i="29"/>
  <c r="S75" i="29"/>
  <c r="S87" i="29" s="1"/>
  <c r="L45" i="29"/>
  <c r="L43" i="29"/>
  <c r="L41" i="29"/>
  <c r="L39" i="29"/>
  <c r="L37" i="29"/>
  <c r="L35" i="29"/>
  <c r="B75" i="29"/>
  <c r="B85" i="29" s="1"/>
  <c r="O34" i="29"/>
  <c r="E21" i="19" s="1" a="1"/>
  <c r="L44" i="29"/>
  <c r="L42" i="29"/>
  <c r="L40" i="29"/>
  <c r="L38" i="29"/>
  <c r="L36" i="29"/>
  <c r="L34" i="29"/>
  <c r="N19" i="20"/>
  <c r="F19" i="20"/>
  <c r="J19" i="20"/>
  <c r="G19" i="20"/>
  <c r="M19" i="20"/>
  <c r="I19" i="20"/>
  <c r="E19" i="20"/>
  <c r="H19" i="20"/>
  <c r="L19" i="20"/>
  <c r="O19" i="20"/>
  <c r="K19" i="20"/>
  <c r="P19" i="20"/>
  <c r="E21" i="18" a="1"/>
  <c r="E21" i="18" s="1"/>
  <c r="AI74" i="28"/>
  <c r="S88" i="28"/>
  <c r="S86" i="28"/>
  <c r="S82" i="28"/>
  <c r="S87" i="28"/>
  <c r="S83" i="28"/>
  <c r="S81" i="28"/>
  <c r="S79" i="28"/>
  <c r="S89" i="28"/>
  <c r="S80" i="28"/>
  <c r="S84" i="28"/>
  <c r="S85" i="28"/>
  <c r="AD73" i="28"/>
  <c r="AD69" i="28"/>
  <c r="AD65" i="28"/>
  <c r="AD72" i="28"/>
  <c r="AD68" i="28"/>
  <c r="AD62" i="28"/>
  <c r="AD71" i="28"/>
  <c r="AD67" i="28"/>
  <c r="AD63" i="28"/>
  <c r="AD70" i="28"/>
  <c r="AD66" i="28"/>
  <c r="AD64" i="28"/>
  <c r="B88" i="28"/>
  <c r="B86" i="28"/>
  <c r="B83" i="28"/>
  <c r="B81" i="28"/>
  <c r="B87" i="28"/>
  <c r="B85" i="28"/>
  <c r="B82" i="28"/>
  <c r="B80" i="28"/>
  <c r="B79" i="28"/>
  <c r="E26" i="18" a="1"/>
  <c r="B80" i="30" l="1"/>
  <c r="B81" i="30"/>
  <c r="S87" i="30"/>
  <c r="B83" i="30"/>
  <c r="B89" i="30"/>
  <c r="B87" i="30"/>
  <c r="B85" i="30"/>
  <c r="B88" i="30"/>
  <c r="B79" i="29"/>
  <c r="B82" i="29"/>
  <c r="B79" i="30"/>
  <c r="B82" i="30"/>
  <c r="B87" i="29"/>
  <c r="B80" i="29"/>
  <c r="B86" i="29"/>
  <c r="B78" i="30"/>
  <c r="B89" i="29"/>
  <c r="S82" i="30"/>
  <c r="B84" i="30"/>
  <c r="S79" i="29"/>
  <c r="S78" i="30"/>
  <c r="E26" i="20"/>
  <c r="H26" i="20"/>
  <c r="L26" i="20"/>
  <c r="N26" i="20"/>
  <c r="M26" i="20"/>
  <c r="I26" i="20"/>
  <c r="F26" i="20"/>
  <c r="J26" i="20"/>
  <c r="P26" i="20"/>
  <c r="O26" i="20"/>
  <c r="K26" i="20"/>
  <c r="G26" i="20"/>
  <c r="S83" i="30"/>
  <c r="S79" i="30"/>
  <c r="B81" i="29"/>
  <c r="E21" i="19"/>
  <c r="J21" i="19"/>
  <c r="L21" i="19"/>
  <c r="P21" i="19"/>
  <c r="M21" i="19"/>
  <c r="I21" i="19"/>
  <c r="G21" i="19"/>
  <c r="F21" i="19"/>
  <c r="H21" i="19"/>
  <c r="N21" i="19"/>
  <c r="O21" i="19"/>
  <c r="K21" i="19"/>
  <c r="S88" i="29"/>
  <c r="S82" i="29"/>
  <c r="S78" i="29"/>
  <c r="S83" i="29"/>
  <c r="S84" i="29"/>
  <c r="S85" i="30"/>
  <c r="S89" i="30"/>
  <c r="E26" i="19"/>
  <c r="O26" i="19"/>
  <c r="K26" i="19"/>
  <c r="G26" i="19"/>
  <c r="N26" i="19"/>
  <c r="F26" i="19"/>
  <c r="P26" i="19"/>
  <c r="H26" i="19"/>
  <c r="M26" i="19"/>
  <c r="I26" i="19"/>
  <c r="L26" i="19"/>
  <c r="J26" i="19"/>
  <c r="B84" i="29"/>
  <c r="B88" i="29"/>
  <c r="S81" i="29"/>
  <c r="S85" i="29"/>
  <c r="S89" i="29"/>
  <c r="S80" i="30"/>
  <c r="S84" i="30"/>
  <c r="S88" i="30"/>
  <c r="S86" i="29"/>
  <c r="S81" i="30"/>
  <c r="E21" i="20"/>
  <c r="F21" i="20"/>
  <c r="J21" i="20"/>
  <c r="N21" i="20"/>
  <c r="M21" i="20"/>
  <c r="I21" i="20"/>
  <c r="P21" i="20"/>
  <c r="H21" i="20"/>
  <c r="L21" i="20"/>
  <c r="O21" i="20"/>
  <c r="K21" i="20"/>
  <c r="G21" i="20"/>
  <c r="S80" i="29"/>
  <c r="B78" i="29"/>
  <c r="B83" i="29"/>
  <c r="I21" i="18"/>
  <c r="H21" i="18"/>
  <c r="N21" i="18"/>
  <c r="F21" i="18"/>
  <c r="K21" i="18"/>
  <c r="P21" i="18"/>
  <c r="M21" i="18"/>
  <c r="J21" i="18"/>
  <c r="G21" i="18"/>
  <c r="O21" i="18"/>
  <c r="L21" i="18"/>
  <c r="S90" i="28"/>
  <c r="S92" i="28"/>
  <c r="S95" i="28" s="1"/>
  <c r="E27" i="18" s="1"/>
  <c r="B92" i="28"/>
  <c r="B90" i="28"/>
  <c r="AD74" i="28"/>
  <c r="E26" i="18"/>
  <c r="J26" i="18"/>
  <c r="F26" i="18"/>
  <c r="M26" i="18"/>
  <c r="I26" i="18"/>
  <c r="P26" i="18"/>
  <c r="L26" i="18"/>
  <c r="H26" i="18"/>
  <c r="O26" i="18"/>
  <c r="K26" i="18"/>
  <c r="G26" i="18"/>
  <c r="N26" i="18"/>
  <c r="AI77" i="28"/>
  <c r="AI80" i="28" s="1"/>
  <c r="AI75" i="28"/>
  <c r="B92" i="30" l="1"/>
  <c r="B95" i="30" s="1"/>
  <c r="E22" i="20" s="1"/>
  <c r="G27" i="9"/>
  <c r="O22" i="9"/>
  <c r="B90" i="30"/>
  <c r="K27" i="9"/>
  <c r="O27" i="9"/>
  <c r="N22" i="9"/>
  <c r="H22" i="9"/>
  <c r="I22" i="9"/>
  <c r="E22" i="9"/>
  <c r="G22" i="9"/>
  <c r="P27" i="9"/>
  <c r="J22" i="9"/>
  <c r="S90" i="29"/>
  <c r="H27" i="9"/>
  <c r="M27" i="9"/>
  <c r="N27" i="9"/>
  <c r="B92" i="29"/>
  <c r="B95" i="29" s="1"/>
  <c r="E22" i="19" s="1"/>
  <c r="S92" i="30"/>
  <c r="S95" i="30" s="1"/>
  <c r="E27" i="20" s="1"/>
  <c r="I27" i="9"/>
  <c r="P22" i="9"/>
  <c r="F27" i="9"/>
  <c r="B90" i="29"/>
  <c r="S90" i="30"/>
  <c r="L27" i="9"/>
  <c r="J27" i="9"/>
  <c r="F22" i="9"/>
  <c r="S92" i="29"/>
  <c r="S95" i="29" s="1"/>
  <c r="E27" i="19" s="1"/>
  <c r="E27" i="9"/>
  <c r="L22" i="9"/>
  <c r="M22" i="9"/>
  <c r="K22" i="9"/>
  <c r="B95" i="28"/>
  <c r="B101" i="28" s="1"/>
  <c r="AD75" i="28"/>
  <c r="AD77" i="28"/>
  <c r="AD78" i="28" s="1"/>
  <c r="AD80" i="28" s="1"/>
  <c r="B101" i="30" l="1"/>
  <c r="E28" i="9"/>
  <c r="B101" i="29"/>
  <c r="E22" i="18"/>
  <c r="E15" i="9" s="1"/>
  <c r="E23"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C1" authorId="0" shapeId="0" xr:uid="{E7FBCFA4-8B54-48F3-99DB-5BE4CB9844BD}">
      <text>
        <r>
          <rPr>
            <b/>
            <sz val="9"/>
            <color indexed="81"/>
            <rFont val="ＭＳ Ｐゴシック"/>
            <family val="3"/>
            <charset val="128"/>
          </rPr>
          <t>作成者:</t>
        </r>
        <r>
          <rPr>
            <sz val="9"/>
            <color indexed="81"/>
            <rFont val="ＭＳ Ｐゴシック"/>
            <family val="3"/>
            <charset val="128"/>
          </rPr>
          <t xml:space="preserve">
再エネ各月年間調整係数算定</t>
        </r>
        <r>
          <rPr>
            <sz val="9"/>
            <color indexed="81"/>
            <rFont val="MS P ゴシック"/>
            <family val="2"/>
          </rPr>
          <t xml:space="preserve">.xlsm
</t>
        </r>
        <r>
          <rPr>
            <sz val="9"/>
            <color indexed="81"/>
            <rFont val="ＭＳ Ｐゴシック"/>
            <family val="3"/>
            <charset val="128"/>
          </rPr>
          <t>「年間」シートの</t>
        </r>
        <r>
          <rPr>
            <sz val="9"/>
            <color indexed="81"/>
            <rFont val="MS P ゴシック"/>
            <family val="2"/>
          </rPr>
          <t>AP97-AP105</t>
        </r>
        <r>
          <rPr>
            <sz val="9"/>
            <color indexed="81"/>
            <rFont val="ＭＳ Ｐゴシック"/>
            <family val="3"/>
            <charset val="128"/>
          </rPr>
          <t>を貼り付け</t>
        </r>
      </text>
    </comment>
    <comment ref="A3" authorId="0" shapeId="0" xr:uid="{E72CFC93-287C-459D-9E74-2E2A8729C393}">
      <text>
        <r>
          <rPr>
            <sz val="11"/>
            <color indexed="81"/>
            <rFont val="Meiryo UI"/>
            <family val="3"/>
            <charset val="128"/>
          </rPr>
          <t>再エネ各月年間調整係数算定.xlsm
「★追加」シートのC49-K60を貼り付け
（もしくは「年間」シートのAE49-AM60を貼り付け）
1行目が4月か1月かを確認してから貼り付ける</t>
        </r>
      </text>
    </comment>
    <comment ref="R3" authorId="0" shapeId="0" xr:uid="{3D68ED96-D074-4CB9-84E3-8EF5AD52A11A}">
      <text>
        <r>
          <rPr>
            <sz val="11"/>
            <color indexed="81"/>
            <rFont val="Meiryo UI"/>
            <family val="3"/>
            <charset val="128"/>
          </rPr>
          <t>再エネ各月年間調整係数算定.xlsm
「★追加」シートC91-K102を貼り付け
（もしくは「諸元」シートのB3-J14を貼り付け、1行目が4月か1月かを確認してから貼り付ける）</t>
        </r>
      </text>
    </comment>
    <comment ref="A17" authorId="0" shapeId="0" xr:uid="{183E888B-24A6-4507-A180-C94B544E6AD8}">
      <text>
        <r>
          <rPr>
            <sz val="11"/>
            <color indexed="81"/>
            <rFont val="Meiryo UI"/>
            <family val="3"/>
            <charset val="128"/>
          </rPr>
          <t>再エネ各月年間調整係数算定.xlsm
　「年間」シート　　「Cace_No 1」の年間設備量の値（AC4）
※考え方※
再エネの安定電源代替価値を、調整係数として表現している。
このため、再エネ全なし（Cace_No 1）の年間設備量を基準に、再エネが入ることで減少する年間設備量（安定電源）と、入れた再エネ量の比率から、調整係数を求める。
（減少する安定電源量と、入れた変動電源量が１：１なら、調整係数は100%）</t>
        </r>
      </text>
    </comment>
    <comment ref="A19" authorId="0" shapeId="0" xr:uid="{F59FEF0B-0CE6-401D-B85B-E5A3ECFB9B2A}">
      <text>
        <r>
          <rPr>
            <sz val="11"/>
            <color indexed="81"/>
            <rFont val="Meiryo UI"/>
            <family val="3"/>
            <charset val="128"/>
          </rPr>
          <t>再エネ各月年間調整係数算定.xlsm
「★追加」シートのC4-K15を貼り付け
（もしくは「各月%」シートのC4-N12を行列入れ替えをして貼り付け）</t>
        </r>
      </text>
    </comment>
    <comment ref="D92" authorId="0" shapeId="0" xr:uid="{DB3DDEDE-7184-4F4A-8902-4C840246FC07}">
      <text>
        <r>
          <rPr>
            <b/>
            <sz val="9"/>
            <color indexed="81"/>
            <rFont val="ＭＳ Ｐゴシック"/>
            <family val="3"/>
            <charset val="128"/>
          </rPr>
          <t>再エネ各月年間調整係数算定</t>
        </r>
        <r>
          <rPr>
            <b/>
            <sz val="9"/>
            <color indexed="81"/>
            <rFont val="MS P ゴシック"/>
            <family val="2"/>
          </rPr>
          <t>.xlsm</t>
        </r>
        <r>
          <rPr>
            <b/>
            <sz val="9"/>
            <color indexed="81"/>
            <rFont val="ＭＳ Ｐゴシック"/>
            <family val="3"/>
            <charset val="128"/>
          </rPr>
          <t xml:space="preserve">
年間シート
</t>
        </r>
        <r>
          <rPr>
            <b/>
            <sz val="9"/>
            <color indexed="81"/>
            <rFont val="MS P ゴシック"/>
            <family val="2"/>
          </rPr>
          <t>AQ93</t>
        </r>
        <r>
          <rPr>
            <b/>
            <sz val="9"/>
            <color indexed="81"/>
            <rFont val="ＭＳ Ｐゴシック"/>
            <family val="3"/>
            <charset val="128"/>
          </rPr>
          <t>を貼付け</t>
        </r>
      </text>
    </comment>
    <comment ref="C102" authorId="0" shapeId="0" xr:uid="{8FA46183-086F-4D4D-99C7-384C7DBE43FB}">
      <text>
        <r>
          <rPr>
            <b/>
            <sz val="9"/>
            <color indexed="81"/>
            <rFont val="ＭＳ Ｐゴシック"/>
            <family val="3"/>
            <charset val="128"/>
          </rPr>
          <t>作成者:</t>
        </r>
        <r>
          <rPr>
            <sz val="9"/>
            <color indexed="81"/>
            <rFont val="ＭＳ Ｐゴシック"/>
            <family val="3"/>
            <charset val="128"/>
          </rPr>
          <t xml:space="preserve">
再エネ各月年間調整係数算定</t>
        </r>
        <r>
          <rPr>
            <sz val="9"/>
            <color indexed="81"/>
            <rFont val="MS P ゴシック"/>
            <family val="2"/>
          </rPr>
          <t xml:space="preserve">.xlsm
</t>
        </r>
        <r>
          <rPr>
            <sz val="9"/>
            <color indexed="81"/>
            <rFont val="ＭＳ Ｐゴシック"/>
            <family val="3"/>
            <charset val="128"/>
          </rPr>
          <t>　「追加」シート</t>
        </r>
        <r>
          <rPr>
            <sz val="9"/>
            <color indexed="81"/>
            <rFont val="MS P ゴシック"/>
            <family val="2"/>
          </rPr>
          <t>O4-O12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9" authorId="0" shapeId="0" xr:uid="{7E78EA3C-C21D-44C5-9631-D2F6040475DD}">
      <text>
        <r>
          <rPr>
            <sz val="11"/>
            <color indexed="81"/>
            <rFont val="Meiryo UI"/>
            <family val="3"/>
            <charset val="128"/>
          </rPr>
          <t>再エネ各月年間調整係数算定.xlsm
「★追加」シートのC19-K30を貼り付け
（もしくは「各月%」シートのC17-N25を行列入れ替えをして貼り付け）</t>
        </r>
      </text>
    </comment>
    <comment ref="C102" authorId="0" shapeId="0" xr:uid="{DE4B30D9-956D-4BF8-A7C3-CAA9D77AEA36}">
      <text>
        <r>
          <rPr>
            <b/>
            <sz val="9"/>
            <color indexed="81"/>
            <rFont val="ＭＳ Ｐゴシック"/>
            <family val="3"/>
            <charset val="128"/>
          </rPr>
          <t>作成者:</t>
        </r>
        <r>
          <rPr>
            <sz val="9"/>
            <color indexed="81"/>
            <rFont val="ＭＳ Ｐゴシック"/>
            <family val="3"/>
            <charset val="128"/>
          </rPr>
          <t xml:space="preserve">
再エネ各月年間調整係数算定</t>
        </r>
        <r>
          <rPr>
            <sz val="9"/>
            <color indexed="81"/>
            <rFont val="MS P ゴシック"/>
            <family val="2"/>
          </rPr>
          <t xml:space="preserve">.xlsm
</t>
        </r>
        <r>
          <rPr>
            <sz val="9"/>
            <color indexed="81"/>
            <rFont val="ＭＳ Ｐゴシック"/>
            <family val="3"/>
            <charset val="128"/>
          </rPr>
          <t>　「追加」シート</t>
        </r>
        <r>
          <rPr>
            <sz val="9"/>
            <color indexed="81"/>
            <rFont val="MS P ゴシック"/>
            <family val="2"/>
          </rPr>
          <t>P4-P12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9" authorId="0" shapeId="0" xr:uid="{0F3C2D6C-2E7B-4F6C-89F3-3F9861AE5372}">
      <text>
        <r>
          <rPr>
            <sz val="11"/>
            <color indexed="81"/>
            <rFont val="Meiryo UI"/>
            <family val="3"/>
            <charset val="128"/>
          </rPr>
          <t>再エネ各月年間調整係数算定.xlsm
「★追加」シートのC34-K45を貼り付け
（もしくは「各月%」シートのC30-N38を行列入れ替えをして貼り付け）</t>
        </r>
      </text>
    </comment>
    <comment ref="C102" authorId="0" shapeId="0" xr:uid="{5FBBB0B0-28DD-482F-8DE4-B6774C5B387C}">
      <text>
        <r>
          <rPr>
            <b/>
            <sz val="9"/>
            <color indexed="81"/>
            <rFont val="ＭＳ Ｐゴシック"/>
            <family val="3"/>
            <charset val="128"/>
          </rPr>
          <t>作成者:</t>
        </r>
        <r>
          <rPr>
            <sz val="9"/>
            <color indexed="81"/>
            <rFont val="ＭＳ Ｐゴシック"/>
            <family val="3"/>
            <charset val="128"/>
          </rPr>
          <t xml:space="preserve">
再エネ各月年間調整係数算定</t>
        </r>
        <r>
          <rPr>
            <sz val="9"/>
            <color indexed="81"/>
            <rFont val="MS P ゴシック"/>
            <family val="2"/>
          </rPr>
          <t xml:space="preserve">.xlsm
</t>
        </r>
        <r>
          <rPr>
            <sz val="9"/>
            <color indexed="81"/>
            <rFont val="ＭＳ Ｐゴシック"/>
            <family val="3"/>
            <charset val="128"/>
          </rPr>
          <t>　「追加」シート</t>
        </r>
        <r>
          <rPr>
            <sz val="9"/>
            <color indexed="81"/>
            <rFont val="MS P ゴシック"/>
            <family val="2"/>
          </rPr>
          <t>Q4-Q12</t>
        </r>
      </text>
    </comment>
  </commentList>
</comments>
</file>

<file path=xl/sharedStrings.xml><?xml version="1.0" encoding="utf-8"?>
<sst xmlns="http://schemas.openxmlformats.org/spreadsheetml/2006/main" count="1404" uniqueCount="159">
  <si>
    <t>様式2</t>
    <rPh sb="0" eb="2">
      <t>ヨウシキ</t>
    </rPh>
    <phoneticPr fontId="2"/>
  </si>
  <si>
    <t>項目</t>
    <rPh sb="0" eb="2">
      <t>コウモク</t>
    </rPh>
    <phoneticPr fontId="2"/>
  </si>
  <si>
    <t>単位</t>
    <rPh sb="0" eb="2">
      <t>タンイ</t>
    </rPh>
    <phoneticPr fontId="2"/>
  </si>
  <si>
    <t>電源等識別番号</t>
    <rPh sb="0" eb="2">
      <t>デンゲン</t>
    </rPh>
    <rPh sb="2" eb="3">
      <t>ナド</t>
    </rPh>
    <rPh sb="3" eb="5">
      <t>シキベツ</t>
    </rPh>
    <rPh sb="5" eb="7">
      <t>バンゴウ</t>
    </rPh>
    <phoneticPr fontId="2"/>
  </si>
  <si>
    <t>容量を提供する
電源等の区分</t>
    <rPh sb="0" eb="2">
      <t>ヨウリョウ</t>
    </rPh>
    <rPh sb="3" eb="5">
      <t>テイキョウ</t>
    </rPh>
    <rPh sb="8" eb="10">
      <t>デンゲン</t>
    </rPh>
    <rPh sb="10" eb="11">
      <t>ナド</t>
    </rPh>
    <rPh sb="12" eb="14">
      <t>クブン</t>
    </rPh>
    <phoneticPr fontId="2"/>
  </si>
  <si>
    <t>発電方式の区分</t>
    <rPh sb="0" eb="2">
      <t>ハツデン</t>
    </rPh>
    <rPh sb="2" eb="4">
      <t>ホウシキ</t>
    </rPh>
    <rPh sb="5" eb="7">
      <t>クブン</t>
    </rPh>
    <phoneticPr fontId="2"/>
  </si>
  <si>
    <t>エリア名</t>
    <rPh sb="3" eb="4">
      <t>メイ</t>
    </rPh>
    <phoneticPr fontId="2"/>
  </si>
  <si>
    <t>設備容量</t>
    <rPh sb="0" eb="2">
      <t>セツビ</t>
    </rPh>
    <rPh sb="2" eb="4">
      <t>ヨウリョウ</t>
    </rPh>
    <phoneticPr fontId="2"/>
  </si>
  <si>
    <t>各月の供給力の最大値</t>
    <rPh sb="0" eb="2">
      <t>カクツキ</t>
    </rPh>
    <rPh sb="3" eb="6">
      <t>キョウキュウリョク</t>
    </rPh>
    <rPh sb="7" eb="9">
      <t>サイダイ</t>
    </rPh>
    <rPh sb="9" eb="10">
      <t>アタイ</t>
    </rPh>
    <phoneticPr fontId="2"/>
  </si>
  <si>
    <t>期待容量</t>
    <rPh sb="0" eb="2">
      <t>キタイ</t>
    </rPh>
    <rPh sb="2" eb="4">
      <t>ヨウリョウ</t>
    </rPh>
    <phoneticPr fontId="2"/>
  </si>
  <si>
    <t>応札容量</t>
    <rPh sb="0" eb="2">
      <t>オウサツ</t>
    </rPh>
    <rPh sb="2" eb="4">
      <t>ヨウリョウ</t>
    </rPh>
    <phoneticPr fontId="2"/>
  </si>
  <si>
    <t>4月</t>
    <rPh sb="1" eb="2">
      <t>ガツ</t>
    </rPh>
    <phoneticPr fontId="2"/>
  </si>
  <si>
    <t>5月</t>
  </si>
  <si>
    <t>6月</t>
  </si>
  <si>
    <t>7月</t>
  </si>
  <si>
    <t>8月</t>
  </si>
  <si>
    <t>9月</t>
  </si>
  <si>
    <t>10月</t>
  </si>
  <si>
    <t>11月</t>
  </si>
  <si>
    <t>12月</t>
  </si>
  <si>
    <t>1月</t>
  </si>
  <si>
    <t>2月</t>
  </si>
  <si>
    <t>3月</t>
  </si>
  <si>
    <t>kW</t>
    <phoneticPr fontId="2"/>
  </si>
  <si>
    <t>事業者入力</t>
    <rPh sb="0" eb="3">
      <t>ジギョウシャ</t>
    </rPh>
    <rPh sb="3" eb="5">
      <t>ニュウリョク</t>
    </rPh>
    <phoneticPr fontId="2"/>
  </si>
  <si>
    <t>（記載要領）</t>
    <rPh sb="1" eb="3">
      <t>キサイ</t>
    </rPh>
    <rPh sb="3" eb="5">
      <t>ヨウリョウ</t>
    </rPh>
    <phoneticPr fontId="2"/>
  </si>
  <si>
    <t>北海道</t>
    <rPh sb="0" eb="3">
      <t>ホッカイドウ</t>
    </rPh>
    <phoneticPr fontId="5"/>
  </si>
  <si>
    <t>東北</t>
    <rPh sb="0" eb="2">
      <t>トウホク</t>
    </rPh>
    <phoneticPr fontId="5"/>
  </si>
  <si>
    <t>東京</t>
    <rPh sb="0" eb="2">
      <t>トウキョウ</t>
    </rPh>
    <phoneticPr fontId="5"/>
  </si>
  <si>
    <t>中部</t>
    <rPh sb="0" eb="2">
      <t>チュウブ</t>
    </rPh>
    <phoneticPr fontId="5"/>
  </si>
  <si>
    <t>北陸</t>
    <rPh sb="0" eb="2">
      <t>ホクリク</t>
    </rPh>
    <phoneticPr fontId="5"/>
  </si>
  <si>
    <t>関西</t>
    <rPh sb="0" eb="2">
      <t>カンサイ</t>
    </rPh>
    <phoneticPr fontId="5"/>
  </si>
  <si>
    <t>中国</t>
    <rPh sb="0" eb="2">
      <t>チュウゴク</t>
    </rPh>
    <phoneticPr fontId="5"/>
  </si>
  <si>
    <t>四国</t>
    <rPh sb="0" eb="2">
      <t>シコク</t>
    </rPh>
    <phoneticPr fontId="5"/>
  </si>
  <si>
    <t>九州</t>
    <rPh sb="0" eb="2">
      <t>キュウシュウ</t>
    </rPh>
    <phoneticPr fontId="5"/>
  </si>
  <si>
    <t>(MW)</t>
    <phoneticPr fontId="2"/>
  </si>
  <si>
    <t>エリア合計</t>
    <rPh sb="3" eb="5">
      <t>ゴウケイ</t>
    </rPh>
    <phoneticPr fontId="2"/>
  </si>
  <si>
    <t>送電可能電力</t>
    <rPh sb="0" eb="2">
      <t>ソウデン</t>
    </rPh>
    <rPh sb="2" eb="4">
      <t>カノウ</t>
    </rPh>
    <rPh sb="4" eb="6">
      <t>デンリョク</t>
    </rPh>
    <phoneticPr fontId="2"/>
  </si>
  <si>
    <t>調整係数</t>
    <rPh sb="0" eb="2">
      <t>チョウセイ</t>
    </rPh>
    <rPh sb="2" eb="4">
      <t>ケイスウ</t>
    </rPh>
    <phoneticPr fontId="2"/>
  </si>
  <si>
    <t>太陽光調整係数</t>
    <rPh sb="0" eb="3">
      <t>タイヨウコウ</t>
    </rPh>
    <rPh sb="3" eb="5">
      <t>チョウセイ</t>
    </rPh>
    <rPh sb="5" eb="7">
      <t>ケイスウ</t>
    </rPh>
    <phoneticPr fontId="2"/>
  </si>
  <si>
    <t>風力調整係数</t>
    <rPh sb="0" eb="2">
      <t>フウリョク</t>
    </rPh>
    <rPh sb="2" eb="4">
      <t>チョウセイ</t>
    </rPh>
    <rPh sb="4" eb="6">
      <t>ケイスウ</t>
    </rPh>
    <phoneticPr fontId="2"/>
  </si>
  <si>
    <t>水力調整係数</t>
    <rPh sb="0" eb="2">
      <t>スイリョク</t>
    </rPh>
    <rPh sb="2" eb="4">
      <t>チョウセイ</t>
    </rPh>
    <rPh sb="4" eb="6">
      <t>ケイスウ</t>
    </rPh>
    <phoneticPr fontId="2"/>
  </si>
  <si>
    <t>再エネ各月kW価値</t>
    <rPh sb="0" eb="1">
      <t>サイ</t>
    </rPh>
    <rPh sb="3" eb="5">
      <t>カクツキ</t>
    </rPh>
    <rPh sb="7" eb="9">
      <t>カチ</t>
    </rPh>
    <phoneticPr fontId="2"/>
  </si>
  <si>
    <t>風力</t>
    <rPh sb="0" eb="2">
      <t>フウリョク</t>
    </rPh>
    <phoneticPr fontId="2"/>
  </si>
  <si>
    <t>－</t>
    <phoneticPr fontId="2"/>
  </si>
  <si>
    <t>一般（自流式）</t>
    <rPh sb="0" eb="2">
      <t>イッパン</t>
    </rPh>
    <rPh sb="3" eb="5">
      <t>ジリュウ</t>
    </rPh>
    <rPh sb="5" eb="6">
      <t>シキ</t>
    </rPh>
    <phoneticPr fontId="2"/>
  </si>
  <si>
    <t>変動電源（アグリゲート）</t>
  </si>
  <si>
    <r>
      <t>・期待容量については、自動計算されます。　※</t>
    </r>
    <r>
      <rPr>
        <u/>
        <sz val="11"/>
        <color theme="1"/>
        <rFont val="Meiryo UI"/>
        <family val="3"/>
        <charset val="128"/>
      </rPr>
      <t>この値が容量オークションに応札する際の応札容量の上限値になります。</t>
    </r>
    <phoneticPr fontId="2"/>
  </si>
  <si>
    <t>太陽光</t>
    <phoneticPr fontId="2"/>
  </si>
  <si>
    <t>表示用</t>
    <rPh sb="0" eb="3">
      <t>ヒョウジヨウ</t>
    </rPh>
    <phoneticPr fontId="2"/>
  </si>
  <si>
    <t>・発電方式の区分については、選択した入力シートの発電方式の区分が自動で記載されます。</t>
    <rPh sb="14" eb="16">
      <t>センタク</t>
    </rPh>
    <rPh sb="18" eb="20">
      <t>ニュウリョク</t>
    </rPh>
    <rPh sb="24" eb="26">
      <t>ハツデン</t>
    </rPh>
    <rPh sb="26" eb="28">
      <t>ホウシキ</t>
    </rPh>
    <rPh sb="29" eb="30">
      <t>ク</t>
    </rPh>
    <rPh sb="30" eb="31">
      <t>ブン</t>
    </rPh>
    <rPh sb="32" eb="34">
      <t>ジドウ</t>
    </rPh>
    <rPh sb="35" eb="37">
      <t>キサイ</t>
    </rPh>
    <phoneticPr fontId="2"/>
  </si>
  <si>
    <t>・電源等識別番号については、自動で記載されます。</t>
    <rPh sb="14" eb="16">
      <t>ジドウ</t>
    </rPh>
    <rPh sb="17" eb="19">
      <t>キサイ</t>
    </rPh>
    <phoneticPr fontId="2"/>
  </si>
  <si>
    <t>・容量を提供する電源等の区分については、自動で記載されます。</t>
    <rPh sb="20" eb="22">
      <t>ジドウ</t>
    </rPh>
    <rPh sb="23" eb="25">
      <t>キサイ</t>
    </rPh>
    <phoneticPr fontId="2"/>
  </si>
  <si>
    <t>・エリア名については、自動で記載されます。</t>
    <rPh sb="11" eb="13">
      <t>ジドウ</t>
    </rPh>
    <rPh sb="14" eb="16">
      <t>キサイ</t>
    </rPh>
    <phoneticPr fontId="2"/>
  </si>
  <si>
    <t>東北</t>
  </si>
  <si>
    <t>入力箇所(期待容量登録時)</t>
    <rPh sb="5" eb="7">
      <t>キタイ</t>
    </rPh>
    <rPh sb="7" eb="9">
      <t>ヨウリョウ</t>
    </rPh>
    <rPh sb="9" eb="11">
      <t>トウロク</t>
    </rPh>
    <rPh sb="11" eb="12">
      <t>ジ</t>
    </rPh>
    <phoneticPr fontId="2"/>
  </si>
  <si>
    <t>エラー時</t>
    <rPh sb="3" eb="4">
      <t>ジ</t>
    </rPh>
    <phoneticPr fontId="2"/>
  </si>
  <si>
    <t>追加入力箇所(応札容量登録時)</t>
    <rPh sb="0" eb="2">
      <t>ツイカ</t>
    </rPh>
    <rPh sb="7" eb="9">
      <t>オウサツ</t>
    </rPh>
    <rPh sb="9" eb="11">
      <t>ヨウリョウ</t>
    </rPh>
    <rPh sb="11" eb="13">
      <t>トウロク</t>
    </rPh>
    <rPh sb="13" eb="14">
      <t>ジ</t>
    </rPh>
    <phoneticPr fontId="2"/>
  </si>
  <si>
    <t>・発電方式の区分については、太陽光で固定です。</t>
    <rPh sb="14" eb="17">
      <t>タイヨウコウ</t>
    </rPh>
    <rPh sb="18" eb="20">
      <t>コテイ</t>
    </rPh>
    <phoneticPr fontId="2"/>
  </si>
  <si>
    <t>・発電方式の区分については、風力で固定です。</t>
    <rPh sb="14" eb="16">
      <t>フウリョク</t>
    </rPh>
    <rPh sb="17" eb="19">
      <t>コテイ</t>
    </rPh>
    <phoneticPr fontId="2"/>
  </si>
  <si>
    <t>・容量を提供する電源等の区分が変動電源(アグリゲート)の場合は、同一発電方式の区分の電源を集約して記載することが可能です。</t>
    <rPh sb="15" eb="17">
      <t>ヘンドウ</t>
    </rPh>
    <rPh sb="17" eb="19">
      <t>デンゲン</t>
    </rPh>
    <rPh sb="28" eb="30">
      <t>バアイ</t>
    </rPh>
    <rPh sb="32" eb="34">
      <t>ドウイツ</t>
    </rPh>
    <rPh sb="34" eb="36">
      <t>ハツデン</t>
    </rPh>
    <rPh sb="36" eb="38">
      <t>ホウシキ</t>
    </rPh>
    <rPh sb="39" eb="40">
      <t>ク</t>
    </rPh>
    <rPh sb="40" eb="41">
      <t>ブン</t>
    </rPh>
    <rPh sb="42" eb="44">
      <t>デンゲン</t>
    </rPh>
    <rPh sb="45" eb="47">
      <t>シュウヤク</t>
    </rPh>
    <rPh sb="49" eb="51">
      <t>キサイ</t>
    </rPh>
    <rPh sb="56" eb="58">
      <t>カノウ</t>
    </rPh>
    <phoneticPr fontId="2"/>
  </si>
  <si>
    <r>
      <t>・期待容量については、自動計算されます。　※</t>
    </r>
    <r>
      <rPr>
        <u/>
        <sz val="11"/>
        <rFont val="Meiryo UI"/>
        <family val="3"/>
        <charset val="128"/>
      </rPr>
      <t>この値が容量オークションに応札する際の応札容量の上限値になります。</t>
    </r>
    <phoneticPr fontId="2"/>
  </si>
  <si>
    <t>アセスメント対象容量</t>
    <rPh sb="6" eb="8">
      <t>タイショウ</t>
    </rPh>
    <rPh sb="8" eb="10">
      <t>ヨウリョウ</t>
    </rPh>
    <phoneticPr fontId="2"/>
  </si>
  <si>
    <t>調整係数(月別)</t>
    <rPh sb="0" eb="2">
      <t>チョウセイ</t>
    </rPh>
    <rPh sb="2" eb="4">
      <t>ケイスウ</t>
    </rPh>
    <rPh sb="5" eb="7">
      <t>ツキベツ</t>
    </rPh>
    <phoneticPr fontId="2"/>
  </si>
  <si>
    <t>調整係数(年間)</t>
    <rPh sb="0" eb="2">
      <t>チョウセイ</t>
    </rPh>
    <rPh sb="2" eb="4">
      <t>ケイスウ</t>
    </rPh>
    <rPh sb="5" eb="7">
      <t>ネンカン</t>
    </rPh>
    <phoneticPr fontId="2"/>
  </si>
  <si>
    <t>％</t>
    <phoneticPr fontId="2"/>
  </si>
  <si>
    <t>(参考)
アセスメント対象容量</t>
    <rPh sb="1" eb="3">
      <t>サンコウ</t>
    </rPh>
    <rPh sb="11" eb="13">
      <t>タイショウ</t>
    </rPh>
    <rPh sb="13" eb="15">
      <t>ヨウリョウ</t>
    </rPh>
    <phoneticPr fontId="2"/>
  </si>
  <si>
    <t>　　</t>
    <phoneticPr fontId="2"/>
  </si>
  <si>
    <r>
      <t>また、以下のシートの注釈を修正する必要があるので注意(現状、変更すべき箇所は</t>
    </r>
    <r>
      <rPr>
        <b/>
        <sz val="11"/>
        <color rgb="FFFF0000"/>
        <rFont val="Meiryo UI"/>
        <family val="3"/>
        <charset val="128"/>
      </rPr>
      <t>朱太字</t>
    </r>
    <r>
      <rPr>
        <sz val="11"/>
        <color theme="1"/>
        <rFont val="Meiryo UI"/>
        <family val="3"/>
        <charset val="128"/>
      </rPr>
      <t>としている)</t>
    </r>
    <rPh sb="3" eb="5">
      <t>イカ</t>
    </rPh>
    <rPh sb="10" eb="12">
      <t>チュウシャク</t>
    </rPh>
    <rPh sb="13" eb="15">
      <t>シュウセイ</t>
    </rPh>
    <rPh sb="17" eb="19">
      <t>ヒツヨウ</t>
    </rPh>
    <rPh sb="24" eb="26">
      <t>チュウイ</t>
    </rPh>
    <rPh sb="27" eb="29">
      <t>ゲンジョウ</t>
    </rPh>
    <rPh sb="30" eb="32">
      <t>ヘンコウ</t>
    </rPh>
    <rPh sb="35" eb="37">
      <t>カショ</t>
    </rPh>
    <rPh sb="38" eb="39">
      <t>シュ</t>
    </rPh>
    <rPh sb="39" eb="41">
      <t>フトジ</t>
    </rPh>
    <phoneticPr fontId="2"/>
  </si>
  <si>
    <t>記載例(合計)</t>
    <rPh sb="0" eb="2">
      <t>キサイ</t>
    </rPh>
    <rPh sb="2" eb="3">
      <t>レイ</t>
    </rPh>
    <rPh sb="4" eb="6">
      <t>ゴウケイ</t>
    </rPh>
    <phoneticPr fontId="2"/>
  </si>
  <si>
    <t>記載例(太陽光)</t>
    <rPh sb="0" eb="2">
      <t>キサイ</t>
    </rPh>
    <rPh sb="2" eb="3">
      <t>レイ</t>
    </rPh>
    <rPh sb="4" eb="7">
      <t>タイヨウコウ</t>
    </rPh>
    <phoneticPr fontId="2"/>
  </si>
  <si>
    <t>記載例(風力)</t>
    <rPh sb="0" eb="2">
      <t>キサイ</t>
    </rPh>
    <rPh sb="2" eb="3">
      <t>レイ</t>
    </rPh>
    <rPh sb="4" eb="6">
      <t>フウリョク</t>
    </rPh>
    <phoneticPr fontId="2"/>
  </si>
  <si>
    <t>記載例(水力)</t>
    <rPh sb="0" eb="2">
      <t>キサイ</t>
    </rPh>
    <rPh sb="2" eb="3">
      <t>レイ</t>
    </rPh>
    <rPh sb="4" eb="6">
      <t>スイリョク</t>
    </rPh>
    <phoneticPr fontId="2"/>
  </si>
  <si>
    <t>入力(太陽光)</t>
    <rPh sb="3" eb="6">
      <t>タイヨウコウ</t>
    </rPh>
    <phoneticPr fontId="2"/>
  </si>
  <si>
    <t>入力(風力)</t>
    <rPh sb="3" eb="5">
      <t>フウリョク</t>
    </rPh>
    <phoneticPr fontId="2"/>
  </si>
  <si>
    <t>入力(水力)</t>
    <rPh sb="3" eb="5">
      <t>スイリョク</t>
    </rPh>
    <phoneticPr fontId="2"/>
  </si>
  <si>
    <t>合計</t>
    <rPh sb="0" eb="2">
      <t>ゴウケイ</t>
    </rPh>
    <phoneticPr fontId="2"/>
  </si>
  <si>
    <t>年度更新時に数値をアップデートする必要があるのは、以下の3シート</t>
    <rPh sb="0" eb="2">
      <t>ネンド</t>
    </rPh>
    <rPh sb="2" eb="4">
      <t>コウシン</t>
    </rPh>
    <rPh sb="4" eb="5">
      <t>ジ</t>
    </rPh>
    <rPh sb="6" eb="8">
      <t>スウチ</t>
    </rPh>
    <rPh sb="17" eb="19">
      <t>ヒツヨウ</t>
    </rPh>
    <rPh sb="25" eb="27">
      <t>イカ</t>
    </rPh>
    <phoneticPr fontId="2"/>
  </si>
  <si>
    <t>・調整係数（年間、月別）については、自動計算されます。</t>
    <rPh sb="6" eb="8">
      <t>ネンカン</t>
    </rPh>
    <rPh sb="9" eb="11">
      <t>ツキベツ</t>
    </rPh>
    <phoneticPr fontId="2"/>
  </si>
  <si>
    <t>・応札容量については、自動計算されます。　※応札時、この値を容量市場システムで応札容量に入力してください。</t>
    <rPh sb="1" eb="3">
      <t>オウサツ</t>
    </rPh>
    <rPh sb="3" eb="5">
      <t>ヨウリョウ</t>
    </rPh>
    <phoneticPr fontId="2"/>
  </si>
  <si>
    <t>・アセスメント対象容量については、自動計算されます。</t>
    <rPh sb="7" eb="9">
      <t>タイショウ</t>
    </rPh>
    <rPh sb="9" eb="11">
      <t>ヨウリョウ</t>
    </rPh>
    <rPh sb="17" eb="19">
      <t>ジドウ</t>
    </rPh>
    <rPh sb="19" eb="21">
      <t>ケイサン</t>
    </rPh>
    <phoneticPr fontId="2"/>
  </si>
  <si>
    <t>・各月の供給力の最大値については、自動計算されます。応札時に応札容量を減少させる際の参考としてください。</t>
    <phoneticPr fontId="2"/>
  </si>
  <si>
    <t>※期待容量の登録申込の際、チェックしてください</t>
    <rPh sb="1" eb="3">
      <t>キタイ</t>
    </rPh>
    <rPh sb="3" eb="5">
      <t>ヨウリョウ</t>
    </rPh>
    <rPh sb="6" eb="8">
      <t>トウロク</t>
    </rPh>
    <rPh sb="8" eb="9">
      <t>モウ</t>
    </rPh>
    <rPh sb="9" eb="10">
      <t>コ</t>
    </rPh>
    <rPh sb="11" eb="12">
      <t>サイ</t>
    </rPh>
    <phoneticPr fontId="2"/>
  </si>
  <si>
    <t>電源等情報に実需給年度の時点で想定される情報が登録されていることを確認しました。</t>
    <rPh sb="0" eb="2">
      <t>デンゲン</t>
    </rPh>
    <rPh sb="2" eb="3">
      <t>トウ</t>
    </rPh>
    <rPh sb="3" eb="5">
      <t>ジョウホウ</t>
    </rPh>
    <rPh sb="6" eb="7">
      <t>ジツ</t>
    </rPh>
    <rPh sb="7" eb="9">
      <t>ジュキュウ</t>
    </rPh>
    <rPh sb="9" eb="11">
      <t>ネンド</t>
    </rPh>
    <rPh sb="12" eb="14">
      <t>ジテン</t>
    </rPh>
    <rPh sb="15" eb="17">
      <t>ソウテイ</t>
    </rPh>
    <rPh sb="20" eb="22">
      <t>ジョウホウ</t>
    </rPh>
    <rPh sb="23" eb="25">
      <t>トウロク</t>
    </rPh>
    <rPh sb="33" eb="35">
      <t>カクニン</t>
    </rPh>
    <phoneticPr fontId="2"/>
  </si>
  <si>
    <t>提供できる各月の
送電可能電力</t>
    <rPh sb="0" eb="2">
      <t>テイキョウ</t>
    </rPh>
    <rPh sb="5" eb="7">
      <t>カクツキ</t>
    </rPh>
    <rPh sb="9" eb="11">
      <t>ソウデン</t>
    </rPh>
    <rPh sb="11" eb="13">
      <t>カノウ</t>
    </rPh>
    <rPh sb="13" eb="15">
      <t>デンリョク</t>
    </rPh>
    <phoneticPr fontId="2"/>
  </si>
  <si>
    <t>9月</t>
    <phoneticPr fontId="2"/>
  </si>
  <si>
    <t>太陽光調整係数（年間）</t>
    <rPh sb="0" eb="3">
      <t>タイヨウコウ</t>
    </rPh>
    <rPh sb="3" eb="7">
      <t>チョウセイケイスウ</t>
    </rPh>
    <rPh sb="8" eb="10">
      <t>ネンカン</t>
    </rPh>
    <phoneticPr fontId="2"/>
  </si>
  <si>
    <t>風力調整係数（年間）</t>
    <rPh sb="0" eb="2">
      <t>フウリョク</t>
    </rPh>
    <rPh sb="2" eb="6">
      <t>チョウセイケイスウ</t>
    </rPh>
    <rPh sb="7" eb="9">
      <t>ネンカン</t>
    </rPh>
    <phoneticPr fontId="2"/>
  </si>
  <si>
    <t>水力調整係数（年間）</t>
    <rPh sb="0" eb="2">
      <t>スイリョク</t>
    </rPh>
    <rPh sb="2" eb="6">
      <t>チョウセイケイスウ</t>
    </rPh>
    <rPh sb="7" eb="9">
      <t>ネンカン</t>
    </rPh>
    <phoneticPr fontId="2"/>
  </si>
  <si>
    <t>太陽光,風力,一般（自流式）</t>
  </si>
  <si>
    <t>会社名：</t>
    <rPh sb="0" eb="2">
      <t>カイシャ</t>
    </rPh>
    <rPh sb="2" eb="3">
      <t>メイ</t>
    </rPh>
    <phoneticPr fontId="2"/>
  </si>
  <si>
    <t>広域エネルギー株式会社</t>
    <rPh sb="0" eb="2">
      <t>コウイキ</t>
    </rPh>
    <rPh sb="7" eb="9">
      <t>カブシキ</t>
    </rPh>
    <rPh sb="9" eb="11">
      <t>カイシャ</t>
    </rPh>
    <phoneticPr fontId="2"/>
  </si>
  <si>
    <t>広域エネルギー株式会社</t>
  </si>
  <si>
    <t>・電源等識別番号については、電源等情報(基本情報)に登録した後に、容量市場システムで付番された番号を記載してください。</t>
    <rPh sb="20" eb="22">
      <t>キホン</t>
    </rPh>
    <rPh sb="22" eb="24">
      <t>ジョウホウ</t>
    </rPh>
    <phoneticPr fontId="2"/>
  </si>
  <si>
    <t>・容量を提供する電源等の区分については、電源等情報(基本情報)に登録した区分を選択してください。</t>
    <rPh sb="39" eb="41">
      <t>センタク</t>
    </rPh>
    <phoneticPr fontId="2"/>
  </si>
  <si>
    <t>・エリア名については、電源等情報(基本情報)に登録した「エリア名」を記載してください。</t>
  </si>
  <si>
    <t>・送電可能電力については、設備容量から所内消費電力を差し引いた値を記載してください。</t>
    <rPh sb="21" eb="23">
      <t>ショウヒ</t>
    </rPh>
    <phoneticPr fontId="2"/>
  </si>
  <si>
    <t>・発電方式の区分については、選択してください。</t>
    <rPh sb="14" eb="16">
      <t>センタク</t>
    </rPh>
    <phoneticPr fontId="2"/>
  </si>
  <si>
    <t>・発電方式が一般（調整式・貯水式）の水力発電所について、1,000kW以上の安定的な供給力を提供するものは安定電源となり、それ以外は変動電源（単独）となります。</t>
    <rPh sb="63" eb="65">
      <t>イガイ</t>
    </rPh>
    <phoneticPr fontId="2"/>
  </si>
  <si>
    <t>　なお、変動電源（単独）の場合は、一般（自流式）の調整係数を使用して期待容量を算定されます。</t>
    <phoneticPr fontId="2"/>
  </si>
  <si>
    <t>計算用</t>
    <phoneticPr fontId="2"/>
  </si>
  <si>
    <t>・提供できる各月の送電可能電力については、自動計算されます。</t>
    <rPh sb="21" eb="23">
      <t>ジドウ</t>
    </rPh>
    <rPh sb="23" eb="25">
      <t>ケイサン</t>
    </rPh>
    <phoneticPr fontId="2"/>
  </si>
  <si>
    <t>・提供できる各月の送電可能電力については、送電可能電力を上限に任意に記載してください。</t>
    <rPh sb="0" eb="43">
      <t>ソウデンカノウデンリョク</t>
    </rPh>
    <phoneticPr fontId="2"/>
  </si>
  <si>
    <t>期待容量等算定諸元一覧（対象実需給年度：2030年度）</t>
    <rPh sb="0" eb="2">
      <t>キタイ</t>
    </rPh>
    <rPh sb="2" eb="4">
      <t>ヨウリョウ</t>
    </rPh>
    <rPh sb="4" eb="5">
      <t>ナド</t>
    </rPh>
    <rPh sb="5" eb="7">
      <t>サンテイ</t>
    </rPh>
    <rPh sb="7" eb="9">
      <t>ショゲン</t>
    </rPh>
    <rPh sb="9" eb="11">
      <t>イチラン</t>
    </rPh>
    <rPh sb="12" eb="14">
      <t>タイショウ</t>
    </rPh>
    <rPh sb="14" eb="15">
      <t>ジツ</t>
    </rPh>
    <rPh sb="15" eb="17">
      <t>ジュキュウ</t>
    </rPh>
    <rPh sb="17" eb="19">
      <t>ネンド</t>
    </rPh>
    <rPh sb="24" eb="26">
      <t>ネンド</t>
    </rPh>
    <phoneticPr fontId="2"/>
  </si>
  <si>
    <r>
      <t>1．以下の項目については、</t>
    </r>
    <r>
      <rPr>
        <sz val="11"/>
        <color rgb="FFFF0000"/>
        <rFont val="Meiryo UI"/>
        <family val="3"/>
        <charset val="128"/>
      </rPr>
      <t>期待容量の登録期間中</t>
    </r>
    <r>
      <rPr>
        <b/>
        <sz val="11"/>
        <color rgb="FFFF0000"/>
        <rFont val="Meiryo UI"/>
        <family val="3"/>
        <charset val="128"/>
      </rPr>
      <t>（2026/9/8～9/17）</t>
    </r>
    <r>
      <rPr>
        <sz val="11"/>
        <color theme="1"/>
        <rFont val="Meiryo UI"/>
        <family val="3"/>
        <charset val="128"/>
      </rPr>
      <t>に容量市場システムに登録してください。</t>
    </r>
    <phoneticPr fontId="2"/>
  </si>
  <si>
    <r>
      <t>2．以下の項目については、</t>
    </r>
    <r>
      <rPr>
        <sz val="11"/>
        <color rgb="FFFF0000"/>
        <rFont val="Meiryo UI"/>
        <family val="3"/>
        <charset val="128"/>
      </rPr>
      <t>期待容量等算定諸元一覧の登録期間中</t>
    </r>
    <r>
      <rPr>
        <b/>
        <sz val="11"/>
        <color rgb="FFFF0000"/>
        <rFont val="Meiryo UI"/>
        <family val="3"/>
        <charset val="128"/>
      </rPr>
      <t>（2026/10/26～10/30）</t>
    </r>
    <r>
      <rPr>
        <sz val="11"/>
        <color theme="1"/>
        <rFont val="Meiryo UI"/>
        <family val="3"/>
        <charset val="128"/>
      </rPr>
      <t>に容量市場システムに登録してください。</t>
    </r>
    <rPh sb="13" eb="15">
      <t>キタイ</t>
    </rPh>
    <rPh sb="15" eb="17">
      <t>ヨウリョウ</t>
    </rPh>
    <rPh sb="17" eb="18">
      <t>トウ</t>
    </rPh>
    <rPh sb="18" eb="20">
      <t>サンテイ</t>
    </rPh>
    <rPh sb="20" eb="22">
      <t>ショゲン</t>
    </rPh>
    <rPh sb="22" eb="24">
      <t>イチラン</t>
    </rPh>
    <rPh sb="25" eb="27">
      <t>トウロク</t>
    </rPh>
    <rPh sb="27" eb="29">
      <t>キカン</t>
    </rPh>
    <rPh sb="29" eb="30">
      <t>ナカ</t>
    </rPh>
    <phoneticPr fontId="2"/>
  </si>
  <si>
    <t>：手入力(他ファイルよりマクロ貼り付け可能)</t>
    <rPh sb="1" eb="2">
      <t>テ</t>
    </rPh>
    <rPh sb="2" eb="4">
      <t>ニュウリョク</t>
    </rPh>
    <rPh sb="5" eb="6">
      <t>ホカ</t>
    </rPh>
    <rPh sb="15" eb="16">
      <t>ハ</t>
    </rPh>
    <rPh sb="17" eb="18">
      <t>ツ</t>
    </rPh>
    <rPh sb="19" eb="21">
      <t>カノウ</t>
    </rPh>
    <phoneticPr fontId="2"/>
  </si>
  <si>
    <t>＜考え方、入力手順＞</t>
    <rPh sb="1" eb="2">
      <t>カンガ</t>
    </rPh>
    <rPh sb="3" eb="4">
      <t>カタ</t>
    </rPh>
    <rPh sb="5" eb="7">
      <t>ニュウリョク</t>
    </rPh>
    <rPh sb="7" eb="9">
      <t>テジュン</t>
    </rPh>
    <phoneticPr fontId="2"/>
  </si>
  <si>
    <t>別ファイルの年間調整係数算定と同様の計算式であり、事業者による各月供給力を元に、</t>
    <rPh sb="0" eb="1">
      <t>ベツ</t>
    </rPh>
    <rPh sb="6" eb="8">
      <t>ネンカン</t>
    </rPh>
    <rPh sb="8" eb="10">
      <t>チョウセイ</t>
    </rPh>
    <rPh sb="10" eb="12">
      <t>ケイスウ</t>
    </rPh>
    <rPh sb="12" eb="14">
      <t>サンテイ</t>
    </rPh>
    <rPh sb="15" eb="17">
      <t>ドウヨウ</t>
    </rPh>
    <rPh sb="18" eb="21">
      <t>ケイサンシキ</t>
    </rPh>
    <rPh sb="25" eb="28">
      <t>ジギョウシャ</t>
    </rPh>
    <rPh sb="31" eb="33">
      <t>カクツキ</t>
    </rPh>
    <rPh sb="33" eb="36">
      <t>キョウキュウリョク</t>
    </rPh>
    <rPh sb="37" eb="38">
      <t>モト</t>
    </rPh>
    <phoneticPr fontId="2"/>
  </si>
  <si>
    <t>①必要供給力(安定電源)</t>
    <rPh sb="1" eb="3">
      <t>ヒツヨウ</t>
    </rPh>
    <rPh sb="3" eb="6">
      <t>キョウキュウリョク</t>
    </rPh>
    <rPh sb="7" eb="9">
      <t>アンテイ</t>
    </rPh>
    <rPh sb="9" eb="11">
      <t>デンゲン</t>
    </rPh>
    <phoneticPr fontId="2"/>
  </si>
  <si>
    <t>年間調整係数を算定する仕組み。</t>
    <rPh sb="0" eb="2">
      <t>ネンカン</t>
    </rPh>
    <rPh sb="2" eb="4">
      <t>チョウセイ</t>
    </rPh>
    <rPh sb="4" eb="6">
      <t>ケイスウ</t>
    </rPh>
    <rPh sb="7" eb="9">
      <t>サンテイ</t>
    </rPh>
    <rPh sb="11" eb="13">
      <t>シク</t>
    </rPh>
    <phoneticPr fontId="2"/>
  </si>
  <si>
    <t>＜入力手順＞</t>
    <rPh sb="1" eb="3">
      <t>ニュウリョク</t>
    </rPh>
    <rPh sb="3" eb="5">
      <t>テジュン</t>
    </rPh>
    <phoneticPr fontId="2"/>
  </si>
  <si>
    <t>再エネの供給力算定ファイルの各シートの下記の値を入力する。</t>
    <rPh sb="0" eb="1">
      <t>サイ</t>
    </rPh>
    <rPh sb="4" eb="7">
      <t>キョウキュウリョク</t>
    </rPh>
    <rPh sb="7" eb="9">
      <t>サンテイ</t>
    </rPh>
    <rPh sb="14" eb="15">
      <t>カク</t>
    </rPh>
    <rPh sb="19" eb="21">
      <t>カキ</t>
    </rPh>
    <rPh sb="22" eb="23">
      <t>アタイ</t>
    </rPh>
    <rPh sb="24" eb="26">
      <t>ニュウリョク</t>
    </rPh>
    <phoneticPr fontId="2"/>
  </si>
  <si>
    <t>表示用(kW)</t>
    <rPh sb="0" eb="3">
      <t>ヒョウジヨウ</t>
    </rPh>
    <phoneticPr fontId="2"/>
  </si>
  <si>
    <t>＜応札容量算定用＞</t>
    <rPh sb="1" eb="3">
      <t>オウサツ</t>
    </rPh>
    <rPh sb="3" eb="5">
      <t>ヨウリョウ</t>
    </rPh>
    <rPh sb="5" eb="7">
      <t>サンテイ</t>
    </rPh>
    <rPh sb="7" eb="8">
      <t>ヨウ</t>
    </rPh>
    <phoneticPr fontId="2"/>
  </si>
  <si>
    <t>④必要供給力(再エネ除き)</t>
    <rPh sb="1" eb="3">
      <t>ヒツヨウ</t>
    </rPh>
    <rPh sb="3" eb="6">
      <t>キョウキュウリョク</t>
    </rPh>
    <rPh sb="7" eb="8">
      <t>サイ</t>
    </rPh>
    <rPh sb="10" eb="11">
      <t>ノゾ</t>
    </rPh>
    <phoneticPr fontId="2"/>
  </si>
  <si>
    <t>⑤再エネ最小期待量除き設備量</t>
    <rPh sb="1" eb="2">
      <t>サイ</t>
    </rPh>
    <rPh sb="4" eb="6">
      <t>サイショウ</t>
    </rPh>
    <rPh sb="6" eb="8">
      <t>キタイ</t>
    </rPh>
    <rPh sb="8" eb="9">
      <t>リョウ</t>
    </rPh>
    <rPh sb="9" eb="10">
      <t>ノゾ</t>
    </rPh>
    <rPh sb="11" eb="13">
      <t>セツビ</t>
    </rPh>
    <rPh sb="13" eb="14">
      <t>リョウ</t>
    </rPh>
    <phoneticPr fontId="2"/>
  </si>
  <si>
    <t>⑥停止可能量(最小期待量から増分)</t>
    <rPh sb="1" eb="3">
      <t>テイシ</t>
    </rPh>
    <rPh sb="3" eb="6">
      <t>カノウリョウ</t>
    </rPh>
    <rPh sb="7" eb="9">
      <t>サイショウ</t>
    </rPh>
    <rPh sb="9" eb="11">
      <t>キタイ</t>
    </rPh>
    <rPh sb="11" eb="12">
      <t>リョウ</t>
    </rPh>
    <rPh sb="14" eb="16">
      <t>ゾウブン</t>
    </rPh>
    <phoneticPr fontId="2"/>
  </si>
  <si>
    <t>月換算</t>
    <rPh sb="0" eb="1">
      <t>ツキ</t>
    </rPh>
    <rPh sb="1" eb="3">
      <t>カンサン</t>
    </rPh>
    <phoneticPr fontId="2"/>
  </si>
  <si>
    <t>⑦カウント可能な設備量</t>
    <rPh sb="5" eb="7">
      <t>カノウ</t>
    </rPh>
    <rPh sb="8" eb="10">
      <t>セツビ</t>
    </rPh>
    <rPh sb="10" eb="11">
      <t>リョウ</t>
    </rPh>
    <phoneticPr fontId="2"/>
  </si>
  <si>
    <t>(参考)基準値</t>
    <rPh sb="1" eb="3">
      <t>サンコウ</t>
    </rPh>
    <rPh sb="4" eb="6">
      <t>キジュン</t>
    </rPh>
    <rPh sb="6" eb="7">
      <t>アタイ</t>
    </rPh>
    <phoneticPr fontId="2"/>
  </si>
  <si>
    <t>　（最小期待量からの増分）</t>
    <rPh sb="2" eb="4">
      <t>サイショウ</t>
    </rPh>
    <rPh sb="4" eb="6">
      <t>キタイ</t>
    </rPh>
    <rPh sb="6" eb="7">
      <t>リョウ</t>
    </rPh>
    <rPh sb="10" eb="12">
      <t>ゾウブン</t>
    </rPh>
    <phoneticPr fontId="2"/>
  </si>
  <si>
    <t>⑧期待容量(単位：kW)</t>
    <rPh sb="1" eb="3">
      <t>キタイ</t>
    </rPh>
    <rPh sb="3" eb="5">
      <t>ヨウリョウ</t>
    </rPh>
    <rPh sb="6" eb="8">
      <t>タンイ</t>
    </rPh>
    <phoneticPr fontId="2"/>
  </si>
  <si>
    <t>調整係数(%)</t>
    <rPh sb="0" eb="2">
      <t>チョウセイ</t>
    </rPh>
    <rPh sb="2" eb="4">
      <t>ケイスウ</t>
    </rPh>
    <phoneticPr fontId="2"/>
  </si>
  <si>
    <t>＜必要量＞</t>
    <rPh sb="1" eb="4">
      <t>ヒツヨウリョウ</t>
    </rPh>
    <phoneticPr fontId="5"/>
  </si>
  <si>
    <t>厳気象(夏冬)</t>
    <rPh sb="0" eb="3">
      <t>ゲンキショウ</t>
    </rPh>
    <rPh sb="4" eb="6">
      <t>ナツフユ</t>
    </rPh>
    <phoneticPr fontId="5"/>
  </si>
  <si>
    <t>H3需要</t>
    <rPh sb="2" eb="4">
      <t>ジュヨウ</t>
    </rPh>
    <phoneticPr fontId="2"/>
  </si>
  <si>
    <t>厳気象(4月)</t>
    <rPh sb="0" eb="3">
      <t>ゲンキショウ</t>
    </rPh>
    <rPh sb="5" eb="6">
      <t>ガツ</t>
    </rPh>
    <phoneticPr fontId="5"/>
  </si>
  <si>
    <t>厳気象(5月)</t>
    <rPh sb="0" eb="3">
      <t>ゲンキショウ</t>
    </rPh>
    <rPh sb="5" eb="6">
      <t>ガツ</t>
    </rPh>
    <phoneticPr fontId="5"/>
  </si>
  <si>
    <t>厳気象(6月)</t>
    <rPh sb="0" eb="3">
      <t>ゲンキショウ</t>
    </rPh>
    <rPh sb="5" eb="6">
      <t>ガツ</t>
    </rPh>
    <phoneticPr fontId="5"/>
  </si>
  <si>
    <t>厳気象(10月)</t>
    <rPh sb="0" eb="3">
      <t>ゲンキショウ</t>
    </rPh>
    <rPh sb="6" eb="7">
      <t>ガツ</t>
    </rPh>
    <phoneticPr fontId="5"/>
  </si>
  <si>
    <t>厳気象(11月)</t>
    <rPh sb="0" eb="3">
      <t>ゲンキショウ</t>
    </rPh>
    <rPh sb="6" eb="7">
      <t>ガツ</t>
    </rPh>
    <phoneticPr fontId="5"/>
  </si>
  <si>
    <t>厳気象(3月)</t>
    <rPh sb="0" eb="3">
      <t>ゲンキショウ</t>
    </rPh>
    <rPh sb="5" eb="6">
      <t>ガツ</t>
    </rPh>
    <phoneticPr fontId="5"/>
  </si>
  <si>
    <t>稀頻度</t>
    <rPh sb="0" eb="3">
      <t>キヒンド</t>
    </rPh>
    <phoneticPr fontId="5"/>
  </si>
  <si>
    <t>最大値</t>
    <rPh sb="0" eb="3">
      <t>サイダイチ</t>
    </rPh>
    <phoneticPr fontId="2"/>
  </si>
  <si>
    <t>②再エネなしの必要供給力</t>
    <rPh sb="1" eb="2">
      <t>サイ</t>
    </rPh>
    <rPh sb="7" eb="12">
      <t>ヒツヨウキョウキュウリョク</t>
    </rPh>
    <phoneticPr fontId="2"/>
  </si>
  <si>
    <t>③再エネ調整係数</t>
    <rPh sb="1" eb="2">
      <t>サイ</t>
    </rPh>
    <rPh sb="4" eb="6">
      <t>チョウセイ</t>
    </rPh>
    <rPh sb="6" eb="8">
      <t>ケイスウ</t>
    </rPh>
    <phoneticPr fontId="2"/>
  </si>
  <si>
    <t>最小期待量</t>
    <rPh sb="0" eb="2">
      <t>サイショウ</t>
    </rPh>
    <rPh sb="2" eb="5">
      <t>キタイリョウ</t>
    </rPh>
    <phoneticPr fontId="2"/>
  </si>
  <si>
    <t>最小期待量からの差分</t>
    <rPh sb="0" eb="2">
      <t>サイショウ</t>
    </rPh>
    <rPh sb="2" eb="5">
      <t>キタイリョウ</t>
    </rPh>
    <rPh sb="8" eb="10">
      <t>サブン</t>
    </rPh>
    <phoneticPr fontId="2"/>
  </si>
  <si>
    <t>厳気象・稀頻度（春秋）：安定電源で確保する分</t>
    <rPh sb="0" eb="3">
      <t>ゲンキショウ</t>
    </rPh>
    <rPh sb="4" eb="7">
      <t>キヒンド</t>
    </rPh>
    <rPh sb="8" eb="10">
      <t>ハルアキ</t>
    </rPh>
    <rPh sb="12" eb="16">
      <t>アンテイデンゲン</t>
    </rPh>
    <rPh sb="17" eb="19">
      <t>カクホ</t>
    </rPh>
    <rPh sb="21" eb="22">
      <t>ブン</t>
    </rPh>
    <phoneticPr fontId="2"/>
  </si>
  <si>
    <t>停止可能量</t>
    <rPh sb="0" eb="5">
      <t>テイシカノウリョウ</t>
    </rPh>
    <phoneticPr fontId="2"/>
  </si>
  <si>
    <t>最小期待量加算</t>
    <rPh sb="0" eb="2">
      <t>サイショウ</t>
    </rPh>
    <rPh sb="2" eb="5">
      <t>キタイリョウ</t>
    </rPh>
    <rPh sb="5" eb="7">
      <t>カサン</t>
    </rPh>
    <phoneticPr fontId="2"/>
  </si>
  <si>
    <t>計画停止可能量(追加設備量込)</t>
    <rPh sb="0" eb="7">
      <t>ケイカクテイシカノウリョウ</t>
    </rPh>
    <rPh sb="8" eb="13">
      <t>ツイカセツビリョウ</t>
    </rPh>
    <rPh sb="13" eb="14">
      <t>コ</t>
    </rPh>
    <phoneticPr fontId="2"/>
  </si>
  <si>
    <t>最大</t>
    <rPh sb="0" eb="2">
      <t>サイダイ</t>
    </rPh>
    <phoneticPr fontId="2"/>
  </si>
  <si>
    <t>計</t>
    <rPh sb="0" eb="1">
      <t>ケイ</t>
    </rPh>
    <phoneticPr fontId="2"/>
  </si>
  <si>
    <t>か月</t>
    <rPh sb="1" eb="2">
      <t>ゲツ</t>
    </rPh>
    <phoneticPr fontId="2"/>
  </si>
  <si>
    <t>追加設備量</t>
    <rPh sb="0" eb="2">
      <t>ツイカ</t>
    </rPh>
    <rPh sb="2" eb="5">
      <t>セツビリョウ</t>
    </rPh>
    <phoneticPr fontId="2"/>
  </si>
  <si>
    <t>加算分</t>
    <rPh sb="0" eb="2">
      <t>カサン</t>
    </rPh>
    <rPh sb="2" eb="3">
      <t>ブン</t>
    </rPh>
    <phoneticPr fontId="2"/>
  </si>
  <si>
    <t>必要設備量</t>
    <rPh sb="0" eb="2">
      <t>ヒツヨウ</t>
    </rPh>
    <rPh sb="2" eb="5">
      <t>セツビリョウ</t>
    </rPh>
    <phoneticPr fontId="2"/>
  </si>
  <si>
    <t>最小期待量</t>
    <rPh sb="0" eb="5">
      <t>サイショウキタイリョウ</t>
    </rPh>
    <phoneticPr fontId="2"/>
  </si>
  <si>
    <t>期待容量</t>
    <rPh sb="0" eb="4">
      <t>キタイヨウリョウ</t>
    </rPh>
    <phoneticPr fontId="2"/>
  </si>
  <si>
    <t>⑧応札容量(単位：kW)</t>
    <rPh sb="1" eb="3">
      <t>オウサツ</t>
    </rPh>
    <rPh sb="3" eb="5">
      <t>ヨウリョウ</t>
    </rPh>
    <rPh sb="6" eb="8">
      <t>タンイ</t>
    </rPh>
    <phoneticPr fontId="2"/>
  </si>
  <si>
    <t>以下、チェック用</t>
    <rPh sb="0" eb="2">
      <t>イカ</t>
    </rPh>
    <rPh sb="7" eb="8">
      <t>ヨウ</t>
    </rPh>
    <phoneticPr fontId="2"/>
  </si>
  <si>
    <t>②再エネ除きの容量市場調達量</t>
    <rPh sb="1" eb="2">
      <t>サイ</t>
    </rPh>
    <rPh sb="4" eb="5">
      <t>ノゾ</t>
    </rPh>
    <rPh sb="7" eb="9">
      <t>ヨウリョウ</t>
    </rPh>
    <rPh sb="9" eb="11">
      <t>シジョウ</t>
    </rPh>
    <rPh sb="11" eb="13">
      <t>チョウタツ</t>
    </rPh>
    <rPh sb="13" eb="14">
      <t>リョウ</t>
    </rPh>
    <phoneticPr fontId="2"/>
  </si>
  <si>
    <t>Rev.1</t>
    <phoneticPr fontId="2"/>
  </si>
  <si>
    <t>＜変動電源（アグリゲート）対象：水力、新エネ（太陽光,風力のみ）＞</t>
    <phoneticPr fontId="2"/>
  </si>
  <si>
    <t>tandokuとの行合わせ</t>
    <rPh sb="9" eb="11">
      <t>ギョウア</t>
    </rPh>
    <phoneticPr fontId="2"/>
  </si>
  <si>
    <t>・設備容量については、小規模変動電源リストに登録した「設備容量」を応札単位ごとに合計した整数値(端数切捨て)を記載してください。</t>
    <rPh sb="11" eb="14">
      <t>ショウキボ</t>
    </rPh>
    <rPh sb="14" eb="16">
      <t>ヘンドウ</t>
    </rPh>
    <rPh sb="16" eb="18">
      <t>デンゲン</t>
    </rPh>
    <rPh sb="44" eb="46">
      <t>セイスウ</t>
    </rPh>
    <rPh sb="48" eb="50">
      <t>ハスウ</t>
    </rPh>
    <rPh sb="50" eb="52">
      <t>キリス</t>
    </rPh>
    <phoneticPr fontId="2"/>
  </si>
  <si>
    <t>・各月の供給力の最大値については、自動計算されます。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</si>
</sst>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_ "/>
    <numFmt numFmtId="177" formatCode="0.0%"/>
    <numFmt numFmtId="178" formatCode="#,##0.00000;[Red]\-#,##0.00000"/>
    <numFmt numFmtId="179" formatCode="#,##0.000_ "/>
    <numFmt numFmtId="180" formatCode="0000000000"/>
    <numFmt numFmtId="181" formatCode="#,##0.0000;[Red]\-#,##0.0000"/>
    <numFmt numFmtId="182" formatCode="#,##0_ ;[Red]\-#,##0\ "/>
    <numFmt numFmtId="183" formatCode="#,##0_);[Red]\(#,##0\)"/>
    <numFmt numFmtId="184" formatCode="0.000&quot;ヶ月&quot;"/>
    <numFmt numFmtId="185" formatCode="0.0&quot;ヶ月&quot;"/>
    <numFmt numFmtId="186" formatCode="#,##0.0000_ ;[Red]\-#,##0.0000\ "/>
    <numFmt numFmtId="187" formatCode="0_);[Red]\(0\)"/>
    <numFmt numFmtId="188" formatCode="#,##0.0_ "/>
    <numFmt numFmtId="189" formatCode="#,##0.0_);[Red]\(#,##0.0\)"/>
    <numFmt numFmtId="190" formatCode="#,##0.0000_ "/>
    <numFmt numFmtId="191" formatCode="0.0"/>
    <numFmt numFmtId="192" formatCode="#,##0.0;[Red]\-#,##0.0"/>
  </numFmts>
  <fonts count="26">
    <font>
      <sz val="11"/>
      <color theme="1"/>
      <name val="ＭＳ Ｐゴシック"/>
      <family val="2"/>
      <scheme val="minor"/>
    </font>
    <font>
      <sz val="11"/>
      <color theme="1"/>
      <name val="Meiryo UI"/>
      <family val="3"/>
      <charset val="128"/>
    </font>
    <font>
      <sz val="6"/>
      <name val="ＭＳ Ｐゴシック"/>
      <family val="3"/>
      <charset val="128"/>
      <scheme val="minor"/>
    </font>
    <font>
      <sz val="12"/>
      <color theme="1"/>
      <name val="Meiryo UI"/>
      <family val="3"/>
      <charset val="128"/>
    </font>
    <font>
      <sz val="10"/>
      <color theme="1"/>
      <name val="Meiryo UI"/>
      <family val="3"/>
      <charset val="128"/>
    </font>
    <font>
      <sz val="6"/>
      <name val="ＭＳ Ｐゴシック"/>
      <family val="2"/>
      <charset val="128"/>
      <scheme val="minor"/>
    </font>
    <font>
      <sz val="11"/>
      <color rgb="FFFF0000"/>
      <name val="Meiryo UI"/>
      <family val="3"/>
      <charset val="128"/>
    </font>
    <font>
      <sz val="11"/>
      <name val="Meiryo UI"/>
      <family val="3"/>
      <charset val="128"/>
    </font>
    <font>
      <sz val="11"/>
      <color theme="1"/>
      <name val="ＭＳ Ｐゴシック"/>
      <family val="2"/>
      <scheme val="minor"/>
    </font>
    <font>
      <sz val="11"/>
      <color theme="1"/>
      <name val="ＭＳ Ｐゴシック"/>
      <family val="2"/>
      <charset val="128"/>
    </font>
    <font>
      <u/>
      <sz val="11"/>
      <color theme="1"/>
      <name val="Meiryo UI"/>
      <family val="3"/>
      <charset val="128"/>
    </font>
    <font>
      <u/>
      <sz val="11"/>
      <name val="Meiryo UI"/>
      <family val="3"/>
      <charset val="128"/>
    </font>
    <font>
      <sz val="11"/>
      <color theme="0"/>
      <name val="Meiryo UI"/>
      <family val="3"/>
      <charset val="128"/>
    </font>
    <font>
      <b/>
      <sz val="11"/>
      <color rgb="FFFF0000"/>
      <name val="Meiryo UI"/>
      <family val="3"/>
      <charset val="128"/>
    </font>
    <font>
      <b/>
      <sz val="11"/>
      <color theme="1"/>
      <name val="Meiryo UI"/>
      <family val="3"/>
      <charset val="128"/>
    </font>
    <font>
      <sz val="12"/>
      <name val="Meiryo UI"/>
      <family val="3"/>
      <charset val="128"/>
    </font>
    <font>
      <b/>
      <sz val="9"/>
      <color indexed="81"/>
      <name val="ＭＳ Ｐゴシック"/>
      <family val="3"/>
      <charset val="128"/>
    </font>
    <font>
      <sz val="9"/>
      <color indexed="81"/>
      <name val="ＭＳ Ｐゴシック"/>
      <family val="3"/>
      <charset val="128"/>
    </font>
    <font>
      <u/>
      <sz val="11"/>
      <color theme="10"/>
      <name val="ＭＳ Ｐゴシック"/>
      <family val="2"/>
      <charset val="128"/>
    </font>
    <font>
      <sz val="12"/>
      <color theme="0"/>
      <name val="Meiryo UI"/>
      <family val="3"/>
      <charset val="128"/>
    </font>
    <font>
      <sz val="9"/>
      <color indexed="81"/>
      <name val="MS P ゴシック"/>
      <family val="2"/>
    </font>
    <font>
      <u/>
      <sz val="11"/>
      <color theme="10"/>
      <name val="ＭＳ Ｐゴシック"/>
      <family val="2"/>
      <scheme val="minor"/>
    </font>
    <font>
      <sz val="11"/>
      <color theme="0" tint="-0.249977111117893"/>
      <name val="Meiryo UI"/>
      <family val="3"/>
      <charset val="128"/>
    </font>
    <font>
      <sz val="11"/>
      <color theme="0" tint="-0.34998626667073579"/>
      <name val="Meiryo UI"/>
      <family val="3"/>
      <charset val="128"/>
    </font>
    <font>
      <sz val="11"/>
      <color indexed="81"/>
      <name val="Meiryo UI"/>
      <family val="3"/>
      <charset val="128"/>
    </font>
    <font>
      <b/>
      <sz val="9"/>
      <color indexed="81"/>
      <name val="MS P ゴシック"/>
      <family val="2"/>
    </font>
  </fonts>
  <fills count="9">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rgb="FFFF0000"/>
        <bgColor indexed="64"/>
      </patternFill>
    </fill>
    <fill>
      <patternFill patternType="solid">
        <fgColor rgb="FFFFFF66"/>
        <bgColor indexed="64"/>
      </patternFill>
    </fill>
    <fill>
      <patternFill patternType="solid">
        <fgColor theme="5" tint="0.59999389629810485"/>
        <bgColor indexed="64"/>
      </patternFill>
    </fill>
    <fill>
      <patternFill patternType="solid">
        <fgColor rgb="FFE6B8B7"/>
        <bgColor indexed="64"/>
      </patternFill>
    </fill>
    <fill>
      <patternFill patternType="solid">
        <fgColor rgb="FFFFC0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theme="1" tint="0.249977111117893"/>
      </left>
      <right style="double">
        <color theme="1" tint="0.249977111117893"/>
      </right>
      <top style="thin">
        <color theme="1" tint="0.249977111117893"/>
      </top>
      <bottom style="thin">
        <color theme="1" tint="0.249977111117893"/>
      </bottom>
      <diagonal/>
    </border>
    <border>
      <left style="thin">
        <color theme="1" tint="0.249977111117893"/>
      </left>
      <right style="thin">
        <color theme="1" tint="0.249977111117893"/>
      </right>
      <top/>
      <bottom style="thin">
        <color theme="1" tint="0.249977111117893"/>
      </bottom>
      <diagonal/>
    </border>
    <border>
      <left style="thin">
        <color theme="1" tint="0.249977111117893"/>
      </left>
      <right style="thin">
        <color theme="1" tint="0.249977111117893"/>
      </right>
      <top style="thin">
        <color theme="1" tint="0.249977111117893"/>
      </top>
      <bottom/>
      <diagonal/>
    </border>
    <border>
      <left style="medium">
        <color indexed="64"/>
      </left>
      <right style="medium">
        <color indexed="64"/>
      </right>
      <top style="medium">
        <color indexed="64"/>
      </top>
      <bottom style="thin">
        <color theme="1" tint="0.249977111117893"/>
      </bottom>
      <diagonal/>
    </border>
    <border>
      <left style="medium">
        <color indexed="64"/>
      </left>
      <right style="medium">
        <color indexed="64"/>
      </right>
      <top style="thin">
        <color theme="1" tint="0.249977111117893"/>
      </top>
      <bottom style="thin">
        <color theme="1" tint="0.249977111117893"/>
      </bottom>
      <diagonal/>
    </border>
    <border>
      <left style="medium">
        <color indexed="64"/>
      </left>
      <right style="medium">
        <color indexed="64"/>
      </right>
      <top style="thin">
        <color theme="1" tint="0.249977111117893"/>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6">
    <xf numFmtId="0" fontId="0" fillId="0" borderId="0"/>
    <xf numFmtId="0" fontId="9"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cellStyleXfs>
  <cellXfs count="159">
    <xf numFmtId="0" fontId="0" fillId="0" borderId="0" xfId="0"/>
    <xf numFmtId="0" fontId="1" fillId="0" borderId="0" xfId="0" applyFont="1"/>
    <xf numFmtId="0" fontId="1" fillId="0" borderId="1" xfId="0" applyFont="1" applyBorder="1"/>
    <xf numFmtId="0" fontId="3" fillId="0" borderId="0" xfId="0" applyFont="1"/>
    <xf numFmtId="0" fontId="1" fillId="0" borderId="0" xfId="0" applyFont="1" applyAlignment="1">
      <alignment horizontal="right" vertical="center"/>
    </xf>
    <xf numFmtId="0" fontId="1" fillId="0" borderId="5" xfId="0" applyFont="1" applyBorder="1" applyAlignment="1">
      <alignment horizontal="center" vertical="center"/>
    </xf>
    <xf numFmtId="176" fontId="1" fillId="0" borderId="0" xfId="0" applyNumberFormat="1" applyFont="1"/>
    <xf numFmtId="0" fontId="1" fillId="0" borderId="0" xfId="0" applyFont="1" applyAlignment="1">
      <alignment horizontal="left"/>
    </xf>
    <xf numFmtId="0" fontId="1"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2" borderId="1" xfId="0"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pplyProtection="1">
      <alignment vertical="center"/>
      <protection locked="0"/>
    </xf>
    <xf numFmtId="176" fontId="4" fillId="0" borderId="1" xfId="0" applyNumberFormat="1" applyFont="1" applyBorder="1" applyAlignment="1" applyProtection="1">
      <alignment horizontal="center" vertical="center" shrinkToFit="1"/>
      <protection hidden="1"/>
    </xf>
    <xf numFmtId="0" fontId="7" fillId="0" borderId="0" xfId="0" applyFont="1"/>
    <xf numFmtId="0" fontId="3" fillId="5" borderId="0" xfId="0" applyFont="1" applyFill="1" applyAlignment="1">
      <alignment horizontal="centerContinuous"/>
    </xf>
    <xf numFmtId="0" fontId="3" fillId="6" borderId="0" xfId="0" applyFont="1" applyFill="1" applyAlignment="1">
      <alignment horizontal="centerContinuous"/>
    </xf>
    <xf numFmtId="0" fontId="12" fillId="4" borderId="0" xfId="0" applyFont="1" applyFill="1" applyAlignment="1">
      <alignment horizontal="center"/>
    </xf>
    <xf numFmtId="0" fontId="1" fillId="0" borderId="0" xfId="0" applyFont="1" applyAlignment="1">
      <alignment horizontal="center"/>
    </xf>
    <xf numFmtId="177" fontId="4" fillId="0" borderId="1" xfId="3" applyNumberFormat="1" applyFont="1" applyFill="1" applyBorder="1" applyAlignment="1" applyProtection="1">
      <alignment horizontal="center" vertical="center" shrinkToFit="1"/>
      <protection hidden="1"/>
    </xf>
    <xf numFmtId="0" fontId="14" fillId="0" borderId="0" xfId="0" applyFont="1"/>
    <xf numFmtId="178" fontId="1" fillId="0" borderId="0" xfId="0" applyNumberFormat="1" applyFont="1"/>
    <xf numFmtId="0" fontId="3" fillId="0" borderId="0" xfId="0" applyFont="1" applyAlignment="1">
      <alignment horizontal="left" vertical="center"/>
    </xf>
    <xf numFmtId="0" fontId="1" fillId="0" borderId="11" xfId="0" applyFont="1" applyBorder="1" applyAlignment="1">
      <alignment horizontal="center" vertical="center"/>
    </xf>
    <xf numFmtId="176" fontId="4" fillId="7" borderId="1" xfId="0" applyNumberFormat="1" applyFont="1" applyFill="1" applyBorder="1" applyAlignment="1" applyProtection="1">
      <alignment horizontal="center" vertical="center" shrinkToFit="1"/>
      <protection locked="0"/>
    </xf>
    <xf numFmtId="0" fontId="3" fillId="0" borderId="9" xfId="0" applyFont="1" applyBorder="1" applyAlignment="1">
      <alignment vertical="center"/>
    </xf>
    <xf numFmtId="0" fontId="6" fillId="0" borderId="0" xfId="0" applyFont="1" applyProtection="1">
      <protection hidden="1"/>
    </xf>
    <xf numFmtId="178" fontId="7" fillId="0" borderId="5" xfId="2" applyNumberFormat="1" applyFont="1" applyFill="1" applyBorder="1" applyAlignment="1"/>
    <xf numFmtId="0" fontId="6" fillId="0" borderId="0" xfId="0" applyFont="1"/>
    <xf numFmtId="0" fontId="19" fillId="0" borderId="9" xfId="0" applyFont="1" applyBorder="1" applyAlignment="1" applyProtection="1">
      <alignment vertical="center"/>
      <protection locked="0" hidden="1"/>
    </xf>
    <xf numFmtId="0" fontId="1" fillId="3" borderId="0" xfId="0" applyFont="1" applyFill="1"/>
    <xf numFmtId="176" fontId="6" fillId="3" borderId="5" xfId="0" applyNumberFormat="1" applyFont="1" applyFill="1" applyBorder="1" applyAlignment="1">
      <alignment horizontal="center" vertical="center"/>
    </xf>
    <xf numFmtId="183" fontId="6" fillId="3" borderId="5" xfId="0" applyNumberFormat="1" applyFont="1" applyFill="1" applyBorder="1"/>
    <xf numFmtId="177" fontId="6" fillId="3" borderId="5" xfId="0" applyNumberFormat="1" applyFont="1" applyFill="1" applyBorder="1" applyAlignment="1">
      <alignment horizontal="center" vertical="center"/>
    </xf>
    <xf numFmtId="177" fontId="1" fillId="0" borderId="0" xfId="0" applyNumberFormat="1" applyFont="1"/>
    <xf numFmtId="178" fontId="7" fillId="0" borderId="5" xfId="2" applyNumberFormat="1" applyFont="1" applyFill="1" applyBorder="1" applyAlignment="1">
      <alignment horizontal="center" vertical="center"/>
    </xf>
    <xf numFmtId="178" fontId="7" fillId="0" borderId="13" xfId="2" applyNumberFormat="1" applyFont="1" applyFill="1" applyBorder="1" applyAlignment="1">
      <alignment horizontal="center" vertical="center"/>
    </xf>
    <xf numFmtId="178" fontId="1" fillId="0" borderId="3" xfId="2" applyNumberFormat="1" applyFont="1" applyBorder="1" applyAlignment="1">
      <alignment horizontal="center" vertical="center"/>
    </xf>
    <xf numFmtId="178" fontId="1" fillId="0" borderId="1" xfId="2" applyNumberFormat="1" applyFont="1" applyBorder="1" applyAlignment="1">
      <alignment horizontal="center" vertical="center"/>
    </xf>
    <xf numFmtId="176" fontId="1" fillId="0" borderId="5" xfId="0" applyNumberFormat="1" applyFont="1" applyBorder="1" applyAlignment="1">
      <alignment horizontal="center" vertical="center"/>
    </xf>
    <xf numFmtId="176" fontId="1" fillId="0" borderId="3" xfId="0" applyNumberFormat="1" applyFont="1" applyBorder="1" applyAlignment="1">
      <alignment horizontal="center" vertical="center"/>
    </xf>
    <xf numFmtId="176" fontId="1" fillId="0" borderId="1" xfId="0" applyNumberFormat="1" applyFont="1" applyBorder="1"/>
    <xf numFmtId="183" fontId="1" fillId="0" borderId="0" xfId="0" applyNumberFormat="1" applyFont="1"/>
    <xf numFmtId="0" fontId="1" fillId="0" borderId="1" xfId="0" applyFont="1" applyBorder="1" applyAlignment="1">
      <alignment vertical="center"/>
    </xf>
    <xf numFmtId="176" fontId="1" fillId="0" borderId="14" xfId="0" applyNumberFormat="1" applyFont="1" applyBorder="1" applyAlignment="1">
      <alignment horizontal="center" vertical="center"/>
    </xf>
    <xf numFmtId="0" fontId="1" fillId="0" borderId="0" xfId="0" applyFont="1" applyAlignment="1">
      <alignment horizontal="right"/>
    </xf>
    <xf numFmtId="184" fontId="1" fillId="0" borderId="5" xfId="0" applyNumberFormat="1" applyFont="1" applyBorder="1"/>
    <xf numFmtId="179" fontId="1" fillId="0" borderId="5" xfId="0" applyNumberFormat="1" applyFont="1" applyBorder="1" applyAlignment="1">
      <alignment horizontal="center" vertical="center"/>
    </xf>
    <xf numFmtId="185" fontId="6" fillId="3" borderId="0" xfId="0" applyNumberFormat="1" applyFont="1" applyFill="1" applyAlignment="1">
      <alignment horizontal="center" vertical="center"/>
    </xf>
    <xf numFmtId="176" fontId="7" fillId="0" borderId="5" xfId="0" applyNumberFormat="1" applyFont="1" applyBorder="1" applyAlignment="1">
      <alignment horizontal="center" vertical="center"/>
    </xf>
    <xf numFmtId="183" fontId="7" fillId="0" borderId="5" xfId="0" applyNumberFormat="1" applyFont="1" applyBorder="1"/>
    <xf numFmtId="178" fontId="7" fillId="0" borderId="13" xfId="2" applyNumberFormat="1" applyFont="1" applyFill="1" applyBorder="1" applyAlignment="1"/>
    <xf numFmtId="178" fontId="1" fillId="0" borderId="3" xfId="2" applyNumberFormat="1" applyFont="1" applyBorder="1" applyAlignment="1"/>
    <xf numFmtId="178" fontId="1" fillId="0" borderId="1" xfId="2" applyNumberFormat="1" applyFont="1" applyBorder="1" applyAlignment="1"/>
    <xf numFmtId="183" fontId="7" fillId="0" borderId="5" xfId="0" applyNumberFormat="1" applyFont="1" applyBorder="1" applyAlignment="1">
      <alignment horizontal="center" vertical="center"/>
    </xf>
    <xf numFmtId="181" fontId="7" fillId="0" borderId="5" xfId="2" applyNumberFormat="1" applyFont="1" applyFill="1" applyBorder="1" applyAlignment="1">
      <alignment horizontal="center" vertical="center"/>
    </xf>
    <xf numFmtId="181" fontId="7" fillId="0" borderId="13" xfId="2" applyNumberFormat="1" applyFont="1" applyFill="1" applyBorder="1" applyAlignment="1">
      <alignment horizontal="center" vertical="center"/>
    </xf>
    <xf numFmtId="181" fontId="1" fillId="0" borderId="3" xfId="2" applyNumberFormat="1" applyFont="1" applyBorder="1" applyAlignment="1">
      <alignment horizontal="center" vertical="center"/>
    </xf>
    <xf numFmtId="181" fontId="1" fillId="0" borderId="1" xfId="2" applyNumberFormat="1" applyFont="1" applyBorder="1" applyAlignment="1">
      <alignment horizontal="center" vertical="center"/>
    </xf>
    <xf numFmtId="0" fontId="1" fillId="0" borderId="0" xfId="0" applyFont="1" applyAlignment="1">
      <alignment vertical="center"/>
    </xf>
    <xf numFmtId="177" fontId="6" fillId="3" borderId="0" xfId="0" applyNumberFormat="1" applyFont="1" applyFill="1" applyAlignment="1">
      <alignment vertical="center"/>
    </xf>
    <xf numFmtId="176" fontId="6" fillId="3" borderId="15" xfId="0" applyNumberFormat="1" applyFont="1" applyFill="1" applyBorder="1" applyAlignment="1">
      <alignment horizontal="center" vertical="center"/>
    </xf>
    <xf numFmtId="0" fontId="7" fillId="0" borderId="0" xfId="5" applyFont="1"/>
    <xf numFmtId="0" fontId="22" fillId="0" borderId="0" xfId="0" applyFont="1"/>
    <xf numFmtId="178" fontId="1" fillId="0" borderId="0" xfId="2" applyNumberFormat="1" applyFont="1" applyBorder="1" applyAlignment="1">
      <alignment horizontal="center" vertical="center"/>
    </xf>
    <xf numFmtId="186" fontId="22" fillId="0" borderId="0" xfId="0" applyNumberFormat="1" applyFont="1"/>
    <xf numFmtId="178" fontId="7" fillId="0" borderId="0" xfId="2" applyNumberFormat="1" applyFont="1" applyFill="1" applyBorder="1" applyAlignment="1">
      <alignment horizontal="center" vertical="center"/>
    </xf>
    <xf numFmtId="38" fontId="1" fillId="0" borderId="0" xfId="2" applyFont="1" applyBorder="1" applyAlignment="1">
      <alignment horizontal="center" vertical="center"/>
    </xf>
    <xf numFmtId="187" fontId="7" fillId="0" borderId="1" xfId="2" applyNumberFormat="1" applyFont="1" applyFill="1" applyBorder="1" applyAlignment="1">
      <alignment horizontal="center" vertical="center"/>
    </xf>
    <xf numFmtId="187" fontId="1" fillId="0" borderId="1" xfId="0" applyNumberFormat="1" applyFont="1" applyBorder="1" applyAlignment="1">
      <alignment horizontal="center" vertical="center"/>
    </xf>
    <xf numFmtId="188" fontId="1" fillId="0" borderId="0" xfId="0" applyNumberFormat="1" applyFont="1"/>
    <xf numFmtId="189" fontId="1" fillId="0" borderId="0" xfId="0" applyNumberFormat="1" applyFont="1"/>
    <xf numFmtId="190" fontId="1" fillId="0" borderId="0" xfId="0" applyNumberFormat="1" applyFont="1"/>
    <xf numFmtId="191" fontId="1" fillId="0" borderId="0" xfId="0" applyNumberFormat="1" applyFont="1"/>
    <xf numFmtId="1" fontId="1" fillId="0" borderId="0" xfId="0" applyNumberFormat="1" applyFont="1"/>
    <xf numFmtId="185" fontId="7" fillId="0" borderId="1" xfId="0" applyNumberFormat="1" applyFont="1" applyBorder="1" applyAlignment="1">
      <alignment horizontal="center" vertical="center"/>
    </xf>
    <xf numFmtId="0" fontId="23" fillId="0" borderId="0" xfId="0" applyFont="1" applyAlignment="1">
      <alignment horizontal="right"/>
    </xf>
    <xf numFmtId="179" fontId="23" fillId="0" borderId="0" xfId="0" applyNumberFormat="1" applyFont="1" applyAlignment="1">
      <alignment shrinkToFit="1"/>
    </xf>
    <xf numFmtId="38" fontId="1" fillId="0" borderId="0" xfId="2" applyFont="1" applyBorder="1" applyAlignment="1">
      <alignment horizontal="right" vertical="center" shrinkToFit="1"/>
    </xf>
    <xf numFmtId="177" fontId="1" fillId="0" borderId="0" xfId="3" applyNumberFormat="1" applyFont="1" applyBorder="1" applyAlignment="1"/>
    <xf numFmtId="177" fontId="1" fillId="0" borderId="0" xfId="0" applyNumberFormat="1" applyFont="1" applyAlignment="1">
      <alignment horizontal="right"/>
    </xf>
    <xf numFmtId="0" fontId="13" fillId="0" borderId="0" xfId="0" applyFont="1" applyAlignment="1">
      <alignment horizontal="center"/>
    </xf>
    <xf numFmtId="177" fontId="6" fillId="3" borderId="0" xfId="3" applyNumberFormat="1" applyFont="1" applyFill="1" applyAlignment="1">
      <alignment horizontal="center"/>
    </xf>
    <xf numFmtId="178" fontId="7" fillId="0" borderId="0" xfId="2" applyNumberFormat="1" applyFont="1" applyFill="1" applyBorder="1" applyAlignment="1"/>
    <xf numFmtId="178" fontId="1" fillId="0" borderId="0" xfId="2" applyNumberFormat="1" applyFont="1" applyBorder="1" applyAlignment="1"/>
    <xf numFmtId="179" fontId="23" fillId="0" borderId="0" xfId="0" applyNumberFormat="1" applyFont="1" applyAlignment="1">
      <alignment horizontal="center" vertical="center" shrinkToFit="1"/>
    </xf>
    <xf numFmtId="177" fontId="1" fillId="0" borderId="0" xfId="0" applyNumberFormat="1" applyFont="1" applyAlignment="1">
      <alignment horizontal="right" vertical="center"/>
    </xf>
    <xf numFmtId="181" fontId="1" fillId="0" borderId="0" xfId="2" applyNumberFormat="1" applyFont="1" applyBorder="1" applyAlignment="1">
      <alignment horizontal="center" vertical="center"/>
    </xf>
    <xf numFmtId="181" fontId="7" fillId="0" borderId="0" xfId="2" applyNumberFormat="1" applyFont="1" applyFill="1" applyBorder="1" applyAlignment="1">
      <alignment horizontal="center" vertical="center"/>
    </xf>
    <xf numFmtId="176" fontId="23" fillId="0" borderId="0" xfId="0" applyNumberFormat="1" applyFont="1" applyAlignment="1">
      <alignment horizontal="center" vertical="center" shrinkToFit="1"/>
    </xf>
    <xf numFmtId="191" fontId="1" fillId="8" borderId="6" xfId="0" applyNumberFormat="1" applyFont="1" applyFill="1" applyBorder="1"/>
    <xf numFmtId="192" fontId="1" fillId="8" borderId="6" xfId="2" applyNumberFormat="1" applyFont="1" applyFill="1" applyBorder="1" applyAlignment="1"/>
    <xf numFmtId="177" fontId="7" fillId="8" borderId="16" xfId="0" applyNumberFormat="1" applyFont="1" applyFill="1" applyBorder="1" applyAlignment="1">
      <alignment horizontal="center" vertical="center"/>
    </xf>
    <xf numFmtId="177" fontId="7" fillId="8" borderId="17" xfId="0" applyNumberFormat="1" applyFont="1" applyFill="1" applyBorder="1" applyAlignment="1">
      <alignment horizontal="center" vertical="center"/>
    </xf>
    <xf numFmtId="177" fontId="7" fillId="8" borderId="18" xfId="0" applyNumberFormat="1" applyFont="1" applyFill="1" applyBorder="1" applyAlignment="1">
      <alignment horizontal="center" vertical="center"/>
    </xf>
    <xf numFmtId="38" fontId="1" fillId="8" borderId="19" xfId="2" applyFont="1" applyFill="1" applyBorder="1" applyAlignment="1">
      <alignment horizontal="center" vertical="center"/>
    </xf>
    <xf numFmtId="38" fontId="1" fillId="8" borderId="20" xfId="2" applyFont="1" applyFill="1" applyBorder="1" applyAlignment="1">
      <alignment horizontal="center" vertical="center"/>
    </xf>
    <xf numFmtId="38" fontId="1" fillId="8" borderId="21" xfId="2" applyFont="1" applyFill="1" applyBorder="1" applyAlignment="1">
      <alignment horizontal="center" vertical="center"/>
    </xf>
    <xf numFmtId="38" fontId="1" fillId="8" borderId="16" xfId="2" applyFont="1" applyFill="1" applyBorder="1" applyAlignment="1">
      <alignment horizontal="center" vertical="center"/>
    </xf>
    <xf numFmtId="38" fontId="1" fillId="8" borderId="17" xfId="2" applyFont="1" applyFill="1" applyBorder="1" applyAlignment="1">
      <alignment horizontal="center" vertical="center"/>
    </xf>
    <xf numFmtId="38" fontId="1" fillId="8" borderId="18" xfId="2" applyFont="1" applyFill="1" applyBorder="1" applyAlignment="1">
      <alignment horizontal="center" vertical="center"/>
    </xf>
    <xf numFmtId="177" fontId="1" fillId="8" borderId="6" xfId="3" applyNumberFormat="1" applyFont="1" applyFill="1" applyBorder="1" applyAlignment="1"/>
    <xf numFmtId="0" fontId="1" fillId="2" borderId="1" xfId="0" applyFont="1" applyFill="1" applyBorder="1" applyAlignment="1">
      <alignment horizontal="center" vertical="center"/>
    </xf>
    <xf numFmtId="176" fontId="1" fillId="0" borderId="2" xfId="0" applyNumberFormat="1" applyFont="1" applyBorder="1" applyAlignment="1" applyProtection="1">
      <alignment horizontal="center" vertical="center"/>
      <protection hidden="1"/>
    </xf>
    <xf numFmtId="176" fontId="1" fillId="0" borderId="4" xfId="0" applyNumberFormat="1" applyFont="1" applyBorder="1" applyAlignment="1" applyProtection="1">
      <alignment horizontal="center" vertical="center"/>
      <protection hidden="1"/>
    </xf>
    <xf numFmtId="176" fontId="1" fillId="0" borderId="3" xfId="0" applyNumberFormat="1" applyFont="1" applyBorder="1" applyAlignment="1" applyProtection="1">
      <alignment horizontal="center" vertical="center"/>
      <protection hidden="1"/>
    </xf>
    <xf numFmtId="0" fontId="1" fillId="5" borderId="2" xfId="0" applyFont="1" applyFill="1" applyBorder="1" applyAlignment="1" applyProtection="1">
      <alignment horizontal="center" vertical="center"/>
      <protection locked="0"/>
    </xf>
    <xf numFmtId="0" fontId="1" fillId="5" borderId="4" xfId="0" applyFont="1" applyFill="1" applyBorder="1" applyAlignment="1" applyProtection="1">
      <alignment horizontal="center" vertical="center"/>
      <protection locked="0"/>
    </xf>
    <xf numFmtId="0" fontId="1" fillId="5" borderId="3" xfId="0" applyFont="1" applyFill="1" applyBorder="1" applyAlignment="1" applyProtection="1">
      <alignment horizontal="center" vertical="center"/>
      <protection locked="0"/>
    </xf>
    <xf numFmtId="0" fontId="7" fillId="0" borderId="2" xfId="0" applyFont="1" applyBorder="1" applyAlignment="1" applyProtection="1">
      <alignment horizontal="center" vertical="center"/>
      <protection hidden="1"/>
    </xf>
    <xf numFmtId="0" fontId="7" fillId="0" borderId="4" xfId="0" applyFont="1" applyBorder="1" applyAlignment="1" applyProtection="1">
      <alignment horizontal="center" vertical="center"/>
      <protection hidden="1"/>
    </xf>
    <xf numFmtId="0" fontId="7" fillId="0" borderId="3" xfId="0" applyFont="1" applyBorder="1" applyAlignment="1" applyProtection="1">
      <alignment horizontal="center" vertical="center"/>
      <protection hidden="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180" fontId="7" fillId="5" borderId="2" xfId="0" quotePrefix="1" applyNumberFormat="1" applyFont="1" applyFill="1" applyBorder="1" applyAlignment="1" applyProtection="1">
      <alignment horizontal="center" vertical="center"/>
      <protection locked="0"/>
    </xf>
    <xf numFmtId="180" fontId="7" fillId="5" borderId="4" xfId="0" applyNumberFormat="1" applyFont="1" applyFill="1" applyBorder="1" applyAlignment="1" applyProtection="1">
      <alignment horizontal="center" vertical="center"/>
      <protection locked="0"/>
    </xf>
    <xf numFmtId="180" fontId="7" fillId="5" borderId="3" xfId="0" applyNumberFormat="1" applyFont="1" applyFill="1" applyBorder="1" applyAlignment="1" applyProtection="1">
      <alignment horizontal="center" vertical="center"/>
      <protection locked="0"/>
    </xf>
    <xf numFmtId="38" fontId="7" fillId="0" borderId="2" xfId="2" applyFont="1" applyFill="1" applyBorder="1" applyAlignment="1" applyProtection="1">
      <alignment horizontal="center" vertical="center"/>
      <protection hidden="1"/>
    </xf>
    <xf numFmtId="38" fontId="7" fillId="0" borderId="4" xfId="2" applyFont="1" applyFill="1" applyBorder="1" applyAlignment="1" applyProtection="1">
      <alignment horizontal="center" vertical="center"/>
      <protection hidden="1"/>
    </xf>
    <xf numFmtId="38" fontId="7" fillId="0" borderId="3" xfId="2" applyFont="1" applyFill="1" applyBorder="1" applyAlignment="1" applyProtection="1">
      <alignment horizontal="center" vertical="center"/>
      <protection hidden="1"/>
    </xf>
    <xf numFmtId="0" fontId="1" fillId="2" borderId="1" xfId="0" applyFont="1" applyFill="1" applyBorder="1" applyAlignment="1">
      <alignment horizontal="center" vertical="center" wrapText="1"/>
    </xf>
    <xf numFmtId="0" fontId="1" fillId="0" borderId="2"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hidden="1"/>
    </xf>
    <xf numFmtId="0" fontId="1" fillId="0" borderId="4" xfId="0" applyFont="1" applyBorder="1" applyAlignment="1" applyProtection="1">
      <alignment horizontal="center" vertical="center"/>
      <protection hidden="1"/>
    </xf>
    <xf numFmtId="0" fontId="1" fillId="0" borderId="3" xfId="0" applyFont="1" applyBorder="1" applyAlignment="1" applyProtection="1">
      <alignment horizontal="center" vertical="center"/>
      <protection hidden="1"/>
    </xf>
    <xf numFmtId="180" fontId="7" fillId="2" borderId="2" xfId="0" quotePrefix="1" applyNumberFormat="1" applyFont="1" applyFill="1" applyBorder="1" applyAlignment="1" applyProtection="1">
      <alignment horizontal="center" vertical="center"/>
      <protection locked="0"/>
    </xf>
    <xf numFmtId="180" fontId="7" fillId="2" borderId="4" xfId="0" applyNumberFormat="1" applyFont="1" applyFill="1" applyBorder="1" applyAlignment="1" applyProtection="1">
      <alignment horizontal="center" vertical="center"/>
      <protection locked="0"/>
    </xf>
    <xf numFmtId="180" fontId="7" fillId="2" borderId="3" xfId="0" applyNumberFormat="1" applyFont="1" applyFill="1" applyBorder="1" applyAlignment="1" applyProtection="1">
      <alignment horizontal="center" vertical="center"/>
      <protection locked="0"/>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5" fillId="0" borderId="0" xfId="0" applyFont="1" applyAlignment="1">
      <alignment horizontal="center" vertical="center"/>
    </xf>
    <xf numFmtId="0" fontId="3" fillId="0" borderId="0" xfId="0" applyFont="1" applyAlignment="1">
      <alignment horizontal="center" vertic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xf>
    <xf numFmtId="0" fontId="3" fillId="5" borderId="7" xfId="0" applyFont="1" applyFill="1" applyBorder="1" applyAlignment="1" applyProtection="1">
      <alignment horizontal="right" vertical="center"/>
      <protection locked="0"/>
    </xf>
    <xf numFmtId="0" fontId="3" fillId="0" borderId="12" xfId="0" applyFont="1" applyBorder="1" applyAlignment="1">
      <alignment horizontal="center"/>
    </xf>
    <xf numFmtId="0" fontId="3" fillId="0" borderId="0" xfId="0" applyFont="1" applyAlignment="1">
      <alignment horizontal="center"/>
    </xf>
    <xf numFmtId="0" fontId="3" fillId="0" borderId="7" xfId="0" applyFont="1" applyBorder="1" applyAlignment="1">
      <alignment horizontal="right" vertical="center"/>
    </xf>
    <xf numFmtId="180" fontId="1" fillId="0" borderId="2" xfId="0" applyNumberFormat="1" applyFont="1" applyBorder="1" applyAlignment="1" applyProtection="1">
      <alignment horizontal="center" vertical="center"/>
      <protection hidden="1"/>
    </xf>
    <xf numFmtId="180" fontId="1" fillId="0" borderId="4" xfId="0" applyNumberFormat="1" applyFont="1" applyBorder="1" applyAlignment="1" applyProtection="1">
      <alignment horizontal="center" vertical="center"/>
      <protection hidden="1"/>
    </xf>
    <xf numFmtId="180" fontId="1" fillId="0" borderId="3" xfId="0" applyNumberFormat="1" applyFont="1" applyBorder="1" applyAlignment="1" applyProtection="1">
      <alignment horizontal="center" vertical="center"/>
      <protection hidden="1"/>
    </xf>
    <xf numFmtId="182" fontId="1" fillId="5" borderId="2" xfId="2" applyNumberFormat="1" applyFont="1" applyFill="1" applyBorder="1" applyAlignment="1" applyProtection="1">
      <alignment horizontal="center" vertical="center"/>
      <protection locked="0"/>
    </xf>
    <xf numFmtId="182" fontId="1" fillId="5" borderId="4" xfId="2" applyNumberFormat="1" applyFont="1" applyFill="1" applyBorder="1" applyAlignment="1" applyProtection="1">
      <alignment horizontal="center" vertical="center"/>
      <protection locked="0"/>
    </xf>
    <xf numFmtId="182" fontId="1" fillId="5" borderId="3" xfId="2" applyNumberFormat="1" applyFont="1" applyFill="1" applyBorder="1" applyAlignment="1" applyProtection="1">
      <alignment horizontal="center" vertical="center"/>
      <protection locked="0"/>
    </xf>
    <xf numFmtId="177" fontId="1" fillId="0" borderId="2" xfId="0" applyNumberFormat="1" applyFont="1" applyBorder="1" applyAlignment="1" applyProtection="1">
      <alignment horizontal="center" vertical="center"/>
      <protection hidden="1"/>
    </xf>
    <xf numFmtId="177" fontId="1" fillId="0" borderId="4" xfId="0" applyNumberFormat="1" applyFont="1" applyBorder="1" applyAlignment="1" applyProtection="1">
      <alignment horizontal="center" vertical="center"/>
      <protection hidden="1"/>
    </xf>
    <xf numFmtId="177" fontId="1" fillId="0" borderId="3" xfId="0" applyNumberFormat="1" applyFont="1" applyBorder="1" applyAlignment="1" applyProtection="1">
      <alignment horizontal="center" vertical="center"/>
      <protection hidden="1"/>
    </xf>
    <xf numFmtId="0" fontId="3" fillId="0" borderId="7" xfId="0" applyFont="1" applyBorder="1" applyAlignment="1" applyProtection="1">
      <alignment horizontal="right" vertical="center"/>
      <protection hidden="1"/>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2" xfId="0" applyFont="1" applyFill="1" applyBorder="1" applyAlignment="1" applyProtection="1">
      <alignment horizontal="center" vertical="center"/>
      <protection hidden="1"/>
    </xf>
    <xf numFmtId="0" fontId="1" fillId="2" borderId="4" xfId="0" applyFont="1" applyFill="1" applyBorder="1" applyAlignment="1" applyProtection="1">
      <alignment horizontal="center" vertical="center"/>
      <protection hidden="1"/>
    </xf>
    <xf numFmtId="0" fontId="1" fillId="2" borderId="3" xfId="0" applyFont="1" applyFill="1" applyBorder="1" applyAlignment="1" applyProtection="1">
      <alignment horizontal="center" vertical="center"/>
      <protection hidden="1"/>
    </xf>
  </cellXfs>
  <cellStyles count="6">
    <cellStyle name="パーセント" xfId="3" builtinId="5"/>
    <cellStyle name="ハイパーリンク" xfId="5" builtinId="8"/>
    <cellStyle name="ハイパーリンク 2" xfId="4" xr:uid="{00000000-0005-0000-0000-000000000000}"/>
    <cellStyle name="桁区切り" xfId="2" builtinId="6"/>
    <cellStyle name="標準" xfId="0" builtinId="0"/>
    <cellStyle name="標準 2" xfId="1" xr:uid="{00000000-0005-0000-0000-000002000000}"/>
  </cellStyles>
  <dxfs count="21">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numFmt numFmtId="193" formatCode="#,##0.0"/>
    </dxf>
    <dxf>
      <font>
        <color theme="0"/>
      </font>
      <fill>
        <patternFill>
          <bgColor rgb="FFFF0000"/>
        </patternFill>
      </fill>
    </dxf>
    <dxf>
      <font>
        <color theme="0"/>
      </font>
      <fill>
        <patternFill>
          <bgColor rgb="FFFF0000"/>
        </patternFill>
      </fill>
    </dxf>
    <dxf>
      <font>
        <color theme="0"/>
      </font>
      <fill>
        <patternFill>
          <bgColor rgb="FFFF0000"/>
        </patternFill>
      </fill>
    </dxf>
    <dxf>
      <numFmt numFmtId="193" formatCode="#,##0.0"/>
    </dxf>
    <dxf>
      <font>
        <color theme="0"/>
      </font>
      <fill>
        <patternFill>
          <bgColor rgb="FFFF0000"/>
        </patternFill>
      </fill>
    </dxf>
    <dxf>
      <font>
        <color theme="0"/>
      </font>
      <fill>
        <patternFill>
          <bgColor rgb="FFFF0000"/>
        </patternFill>
      </fill>
    </dxf>
    <dxf>
      <font>
        <color theme="0"/>
      </font>
      <fill>
        <patternFill>
          <bgColor rgb="FFFF0000"/>
        </patternFill>
      </fill>
    </dxf>
    <dxf>
      <numFmt numFmtId="193" formatCode="#,##0.0"/>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Medium9"/>
  <colors>
    <mruColors>
      <color rgb="FFFFFF66"/>
      <color rgb="FFFFCCFF"/>
      <color rgb="FF66FFFF"/>
      <color rgb="FF66FF66"/>
      <color rgb="FF0000CC"/>
      <color rgb="FFFFFFCC"/>
      <color rgb="FFE6B8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eiryo UI" panose="020B0604030504040204" pitchFamily="50" charset="-128"/>
                <a:ea typeface="Meiryo UI" panose="020B0604030504040204" pitchFamily="50" charset="-128"/>
                <a:cs typeface="+mn-cs"/>
              </a:defRPr>
            </a:pPr>
            <a:r>
              <a:rPr lang="ja-JP" altLang="en-US" sz="1200"/>
              <a:t>再エネ供給力の各月評価</a:t>
            </a:r>
            <a:endParaRPr lang="ja-JP" sz="1200"/>
          </a:p>
        </c:rich>
      </c:tx>
      <c:layout>
        <c:manualLayout>
          <c:xMode val="edge"/>
          <c:yMode val="edge"/>
          <c:x val="0.26499441011675795"/>
          <c:y val="2.39435082611789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ja-JP"/>
        </a:p>
      </c:txPr>
    </c:title>
    <c:autoTitleDeleted val="0"/>
    <c:plotArea>
      <c:layout>
        <c:manualLayout>
          <c:layoutTarget val="inner"/>
          <c:xMode val="edge"/>
          <c:yMode val="edge"/>
          <c:x val="0.14306761823262146"/>
          <c:y val="0.17848760995793536"/>
          <c:w val="0.82941214247328354"/>
          <c:h val="0.72094491043458953"/>
        </c:manualLayout>
      </c:layout>
      <c:barChart>
        <c:barDir val="col"/>
        <c:grouping val="stacked"/>
        <c:varyColors val="0"/>
        <c:ser>
          <c:idx val="0"/>
          <c:order val="0"/>
          <c:tx>
            <c:strRef>
              <c:f>'計算用(太陽光)'!$AC$33</c:f>
              <c:strCache>
                <c:ptCount val="1"/>
                <c:pt idx="0">
                  <c:v>最小期待量</c:v>
                </c:pt>
              </c:strCache>
            </c:strRef>
          </c:tx>
          <c:spPr>
            <a:solidFill>
              <a:srgbClr val="FFC000"/>
            </a:solidFill>
            <a:ln>
              <a:noFill/>
            </a:ln>
            <a:effectLst/>
          </c:spPr>
          <c:invertIfNegative val="0"/>
          <c:cat>
            <c:strRef>
              <c:f>'計算用(太陽光)'!$R$34:$R$45</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'計算用(太陽光)'!$AC$34:$AC$45</c:f>
              <c:numCache>
                <c:formatCode>#,##0.00000;[Red]\-#,##0.00000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DDCC-46EE-ACD7-253B848C589A}"/>
            </c:ext>
          </c:extLst>
        </c:ser>
        <c:ser>
          <c:idx val="1"/>
          <c:order val="1"/>
          <c:tx>
            <c:strRef>
              <c:f>'計算用(太陽光)'!$AD$33</c:f>
              <c:strCache>
                <c:ptCount val="1"/>
                <c:pt idx="0">
                  <c:v>最小期待量からの差分</c:v>
                </c:pt>
              </c:strCache>
            </c:strRef>
          </c:tx>
          <c:spPr>
            <a:solidFill>
              <a:srgbClr val="0070C0"/>
            </a:solidFill>
            <a:ln>
              <a:noFill/>
            </a:ln>
            <a:effectLst/>
          </c:spPr>
          <c:invertIfNegative val="0"/>
          <c:cat>
            <c:strRef>
              <c:f>'計算用(太陽光)'!$R$34:$R$45</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'計算用(太陽光)'!$AD$34:$AD$45</c:f>
              <c:numCache>
                <c:formatCode>#,##0.0000_ ;[Red]\-#,##0.0000\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DDCC-46EE-ACD7-253B848C589A}"/>
            </c:ext>
          </c:extLst>
        </c:ser>
        <c:dLbls>
          <c:showLegendKey val="0"/>
          <c:showVal val="0"/>
          <c:showCatName val="0"/>
          <c:showSerName val="0"/>
          <c:showPercent val="0"/>
          <c:showBubbleSize val="0"/>
        </c:dLbls>
        <c:gapWidth val="0"/>
        <c:overlap val="100"/>
        <c:axId val="484414640"/>
        <c:axId val="484413856"/>
      </c:barChart>
      <c:catAx>
        <c:axId val="484414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ja-JP"/>
          </a:p>
        </c:txPr>
        <c:crossAx val="484413856"/>
        <c:crosses val="autoZero"/>
        <c:auto val="1"/>
        <c:lblAlgn val="ctr"/>
        <c:lblOffset val="100"/>
        <c:noMultiLvlLbl val="0"/>
      </c:catAx>
      <c:valAx>
        <c:axId val="4844138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r>
                  <a:rPr lang="en-US" altLang="ja-JP"/>
                  <a:t>kW</a:t>
                </a:r>
                <a:r>
                  <a:rPr lang="ja-JP" altLang="en-US"/>
                  <a:t>価値</a:t>
                </a:r>
                <a:endParaRPr lang="en-US" altLang="ja-JP"/>
              </a:p>
              <a:p>
                <a:pPr>
                  <a:defRPr/>
                </a:pPr>
                <a:r>
                  <a:rPr lang="en-US" altLang="ja-JP"/>
                  <a:t>(MW)</a:t>
                </a:r>
                <a:endParaRPr lang="ja-JP" altLang="en-US"/>
              </a:p>
            </c:rich>
          </c:tx>
          <c:layout>
            <c:manualLayout>
              <c:xMode val="edge"/>
              <c:yMode val="edge"/>
              <c:x val="2.9842796606850526E-2"/>
              <c:y val="3.7949416001600458E-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en-US" altLang="ja-JP"/>
            </a:p>
          </c:txPr>
        </c:title>
        <c:numFmt formatCode="#,##0.00000;[Red]\-#,##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ja-JP"/>
          </a:p>
        </c:txPr>
        <c:crossAx val="484414640"/>
        <c:crosses val="autoZero"/>
        <c:crossBetween val="between"/>
      </c:valAx>
      <c:spPr>
        <a:noFill/>
        <a:ln>
          <a:noFill/>
        </a:ln>
        <a:effectLst/>
      </c:spPr>
    </c:plotArea>
    <c:legend>
      <c:legendPos val="r"/>
      <c:layout>
        <c:manualLayout>
          <c:xMode val="edge"/>
          <c:yMode val="edge"/>
          <c:x val="0.6539175983586113"/>
          <c:y val="6.4593281936135727E-2"/>
          <c:w val="0.31617672497881155"/>
          <c:h val="0.2285650570564970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eiryo UI" panose="020B0604030504040204" pitchFamily="50" charset="-128"/>
          <a:ea typeface="Meiryo UI" panose="020B0604030504040204" pitchFamily="50" charset="-128"/>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eiryo UI" panose="020B0604030504040204" pitchFamily="50" charset="-128"/>
                <a:ea typeface="Meiryo UI" panose="020B0604030504040204" pitchFamily="50" charset="-128"/>
                <a:cs typeface="+mn-cs"/>
              </a:defRPr>
            </a:pPr>
            <a:r>
              <a:rPr lang="ja-JP" altLang="en-US" sz="1200"/>
              <a:t>必要供給力と調達量</a:t>
            </a:r>
            <a:endParaRPr lang="ja-JP" sz="1200"/>
          </a:p>
        </c:rich>
      </c:tx>
      <c:layout>
        <c:manualLayout>
          <c:xMode val="edge"/>
          <c:yMode val="edge"/>
          <c:x val="0.26499441011675795"/>
          <c:y val="2.39435082611789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ja-JP"/>
        </a:p>
      </c:txPr>
    </c:title>
    <c:autoTitleDeleted val="0"/>
    <c:plotArea>
      <c:layout>
        <c:manualLayout>
          <c:layoutTarget val="inner"/>
          <c:xMode val="edge"/>
          <c:yMode val="edge"/>
          <c:x val="0.14306761823262146"/>
          <c:y val="0.17848760995793536"/>
          <c:w val="0.82941214247328354"/>
          <c:h val="0.72094491043458953"/>
        </c:manualLayout>
      </c:layout>
      <c:barChart>
        <c:barDir val="col"/>
        <c:grouping val="stacked"/>
        <c:varyColors val="0"/>
        <c:ser>
          <c:idx val="0"/>
          <c:order val="0"/>
          <c:tx>
            <c:strRef>
              <c:f>'計算用(太陽光)'!$R$61</c:f>
              <c:strCache>
                <c:ptCount val="1"/>
                <c:pt idx="0">
                  <c:v>④必要供給力(再エネ除き)</c:v>
                </c:pt>
              </c:strCache>
            </c:strRef>
          </c:tx>
          <c:spPr>
            <a:solidFill>
              <a:schemeClr val="accent1">
                <a:lumMod val="40000"/>
                <a:lumOff val="60000"/>
              </a:schemeClr>
            </a:solidFill>
            <a:ln>
              <a:solidFill>
                <a:schemeClr val="tx1"/>
              </a:solidFill>
            </a:ln>
            <a:effectLst/>
          </c:spPr>
          <c:invertIfNegative val="0"/>
          <c:cat>
            <c:strRef>
              <c:f>'計算用(太陽光)'!$R$34:$R$45</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'計算用(太陽光)'!$AB$62:$AB$73</c:f>
              <c:numCache>
                <c:formatCode>#,##0_ </c:formatCode>
                <c:ptCount val="12"/>
                <c:pt idx="0">
                  <c:v>126820.60851279488</c:v>
                </c:pt>
                <c:pt idx="1">
                  <c:v>126204.033432333</c:v>
                </c:pt>
                <c:pt idx="2">
                  <c:v>147229.34774171916</c:v>
                </c:pt>
                <c:pt idx="3">
                  <c:v>176160.36001426453</c:v>
                </c:pt>
                <c:pt idx="4">
                  <c:v>176575.49953999999</c:v>
                </c:pt>
                <c:pt idx="5">
                  <c:v>154230.38463705385</c:v>
                </c:pt>
                <c:pt idx="6">
                  <c:v>134713.32391411782</c:v>
                </c:pt>
                <c:pt idx="7">
                  <c:v>138259.42346138461</c:v>
                </c:pt>
                <c:pt idx="8">
                  <c:v>155260.64785833168</c:v>
                </c:pt>
                <c:pt idx="9">
                  <c:v>164982.76913311172</c:v>
                </c:pt>
                <c:pt idx="10">
                  <c:v>164900.1923137845</c:v>
                </c:pt>
                <c:pt idx="11">
                  <c:v>147700.48504840274</c:v>
                </c:pt>
              </c:numCache>
            </c:numRef>
          </c:val>
          <c:extLst>
            <c:ext xmlns:c16="http://schemas.microsoft.com/office/drawing/2014/chart" uri="{C3380CC4-5D6E-409C-BE32-E72D297353CC}">
              <c16:uniqueId val="{00000000-9F3E-4EA8-9D1C-236733AE698D}"/>
            </c:ext>
          </c:extLst>
        </c:ser>
        <c:ser>
          <c:idx val="1"/>
          <c:order val="1"/>
          <c:tx>
            <c:strRef>
              <c:f>'計算用(太陽光)'!$R$77</c:f>
              <c:strCache>
                <c:ptCount val="1"/>
                <c:pt idx="0">
                  <c:v>⑥停止可能量(最小期待量から増分)</c:v>
                </c:pt>
              </c:strCache>
            </c:strRef>
          </c:tx>
          <c:spPr>
            <a:pattFill prst="ltUpDiag">
              <a:fgClr>
                <a:srgbClr val="FF0000"/>
              </a:fgClr>
              <a:bgClr>
                <a:schemeClr val="bg1"/>
              </a:bgClr>
            </a:pattFill>
            <a:ln>
              <a:solidFill>
                <a:srgbClr val="FF0000"/>
              </a:solidFill>
            </a:ln>
            <a:effectLst/>
          </c:spPr>
          <c:invertIfNegative val="0"/>
          <c:cat>
            <c:strRef>
              <c:f>'計算用(太陽光)'!$R$34:$R$45</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'計算用(太陽光)'!$S$78:$S$89</c:f>
              <c:numCache>
                <c:formatCode>#,##0_ </c:formatCode>
                <c:ptCount val="12"/>
                <c:pt idx="0">
                  <c:v>62037.420196298728</c:v>
                </c:pt>
                <c:pt idx="1">
                  <c:v>62653.995276760601</c:v>
                </c:pt>
                <c:pt idx="2">
                  <c:v>41628.680967374443</c:v>
                </c:pt>
                <c:pt idx="3">
                  <c:v>12697.668694829074</c:v>
                </c:pt>
                <c:pt idx="4">
                  <c:v>12282.529169093614</c:v>
                </c:pt>
                <c:pt idx="5">
                  <c:v>34627.644072039751</c:v>
                </c:pt>
                <c:pt idx="6">
                  <c:v>54144.704794975783</c:v>
                </c:pt>
                <c:pt idx="7">
                  <c:v>50598.605247708998</c:v>
                </c:pt>
                <c:pt idx="8">
                  <c:v>33597.380850761925</c:v>
                </c:pt>
                <c:pt idx="9">
                  <c:v>23875.25957598188</c:v>
                </c:pt>
                <c:pt idx="10">
                  <c:v>23957.836395309103</c:v>
                </c:pt>
                <c:pt idx="11">
                  <c:v>41157.543660690862</c:v>
                </c:pt>
              </c:numCache>
            </c:numRef>
          </c:val>
          <c:extLst>
            <c:ext xmlns:c16="http://schemas.microsoft.com/office/drawing/2014/chart" uri="{C3380CC4-5D6E-409C-BE32-E72D297353CC}">
              <c16:uniqueId val="{00000001-9F3E-4EA8-9D1C-236733AE698D}"/>
            </c:ext>
          </c:extLst>
        </c:ser>
        <c:ser>
          <c:idx val="2"/>
          <c:order val="2"/>
          <c:tx>
            <c:strRef>
              <c:f>'計算用(太陽光)'!$AC$33</c:f>
              <c:strCache>
                <c:ptCount val="1"/>
                <c:pt idx="0">
                  <c:v>最小期待量</c:v>
                </c:pt>
              </c:strCache>
            </c:strRef>
          </c:tx>
          <c:spPr>
            <a:solidFill>
              <a:schemeClr val="accent6"/>
            </a:solidFill>
            <a:ln>
              <a:noFill/>
            </a:ln>
            <a:effectLst/>
          </c:spPr>
          <c:invertIfNegative val="0"/>
          <c:val>
            <c:numRef>
              <c:f>'計算用(太陽光)'!$AC$34:$AC$45</c:f>
              <c:numCache>
                <c:formatCode>#,##0.00000;[Red]\-#,##0.00000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9F3E-4EA8-9D1C-236733AE698D}"/>
            </c:ext>
          </c:extLst>
        </c:ser>
        <c:dLbls>
          <c:showLegendKey val="0"/>
          <c:showVal val="0"/>
          <c:showCatName val="0"/>
          <c:showSerName val="0"/>
          <c:showPercent val="0"/>
          <c:showBubbleSize val="0"/>
        </c:dLbls>
        <c:gapWidth val="0"/>
        <c:overlap val="100"/>
        <c:axId val="484414640"/>
        <c:axId val="484413856"/>
      </c:barChart>
      <c:catAx>
        <c:axId val="484414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ja-JP"/>
          </a:p>
        </c:txPr>
        <c:crossAx val="484413856"/>
        <c:crosses val="autoZero"/>
        <c:auto val="1"/>
        <c:lblAlgn val="ctr"/>
        <c:lblOffset val="100"/>
        <c:noMultiLvlLbl val="0"/>
      </c:catAx>
      <c:valAx>
        <c:axId val="4844138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r>
                  <a:rPr lang="en-US" altLang="ja-JP"/>
                  <a:t>kW</a:t>
                </a:r>
                <a:r>
                  <a:rPr lang="ja-JP" altLang="en-US"/>
                  <a:t>価値</a:t>
                </a:r>
                <a:endParaRPr lang="en-US" altLang="ja-JP"/>
              </a:p>
              <a:p>
                <a:pPr>
                  <a:defRPr/>
                </a:pPr>
                <a:r>
                  <a:rPr lang="en-US" altLang="ja-JP"/>
                  <a:t>(MW)</a:t>
                </a:r>
                <a:endParaRPr lang="ja-JP" altLang="en-US"/>
              </a:p>
            </c:rich>
          </c:tx>
          <c:layout>
            <c:manualLayout>
              <c:xMode val="edge"/>
              <c:yMode val="edge"/>
              <c:x val="2.9842796606850526E-2"/>
              <c:y val="3.7949416001600458E-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en-US" altLang="ja-JP"/>
            </a:p>
          </c:txPr>
        </c:title>
        <c:numFmt formatCode="#,##0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ja-JP"/>
          </a:p>
        </c:txPr>
        <c:crossAx val="484414640"/>
        <c:crosses val="autoZero"/>
        <c:crossBetween val="between"/>
      </c:valAx>
      <c:spPr>
        <a:noFill/>
        <a:ln>
          <a:noFill/>
        </a:ln>
        <a:effectLst/>
      </c:spPr>
    </c:plotArea>
    <c:legend>
      <c:legendPos val="r"/>
      <c:layout>
        <c:manualLayout>
          <c:xMode val="edge"/>
          <c:yMode val="edge"/>
          <c:x val="0.58157610943563964"/>
          <c:y val="2.6581748912865626E-2"/>
          <c:w val="0.38851805567881953"/>
          <c:h val="0.1980546646677672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eiryo UI" panose="020B0604030504040204" pitchFamily="50" charset="-128"/>
          <a:ea typeface="Meiryo UI" panose="020B0604030504040204" pitchFamily="50" charset="-128"/>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fmlaLink="$A$3" lockText="1" noThreeD="1"/>
</file>

<file path=xl/drawings/_rels/drawing9.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11</xdr:col>
      <xdr:colOff>339962</xdr:colOff>
      <xdr:row>0</xdr:row>
      <xdr:rowOff>0</xdr:rowOff>
    </xdr:from>
    <xdr:ext cx="3501921" cy="473463"/>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776621" y="0"/>
          <a:ext cx="3501921" cy="473463"/>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r"/>
          <a:r>
            <a:rPr kumimoji="1" lang="ja-JP" altLang="en-US" sz="1800" b="1">
              <a:solidFill>
                <a:srgbClr val="FF0000"/>
              </a:solidFill>
              <a:latin typeface="Meiryo UI" panose="020B0604030504040204" pitchFamily="50" charset="-128"/>
              <a:ea typeface="Meiryo UI" panose="020B0604030504040204" pitchFamily="50" charset="-128"/>
            </a:rPr>
            <a:t>実需給期間＝</a:t>
          </a:r>
          <a:r>
            <a:rPr kumimoji="1" lang="en-US" altLang="ja-JP" sz="1800" b="1">
              <a:solidFill>
                <a:srgbClr val="FF0000"/>
              </a:solidFill>
              <a:latin typeface="Meiryo UI" panose="020B0604030504040204" pitchFamily="50" charset="-128"/>
              <a:ea typeface="Meiryo UI" panose="020B0604030504040204" pitchFamily="50" charset="-128"/>
            </a:rPr>
            <a:t>2030</a:t>
          </a:r>
          <a:r>
            <a:rPr kumimoji="1" lang="ja-JP" altLang="en-US" sz="1800" b="1">
              <a:solidFill>
                <a:srgbClr val="FF0000"/>
              </a:solidFill>
              <a:latin typeface="Meiryo UI" panose="020B0604030504040204" pitchFamily="50" charset="-128"/>
              <a:ea typeface="Meiryo UI" panose="020B0604030504040204" pitchFamily="50" charset="-128"/>
            </a:rPr>
            <a:t>年度　応札用</a:t>
          </a:r>
        </a:p>
      </xdr:txBody>
    </xdr:sp>
    <xdr:clientData/>
  </xdr:oneCellAnchor>
  <xdr:twoCellAnchor>
    <xdr:from>
      <xdr:col>16</xdr:col>
      <xdr:colOff>145676</xdr:colOff>
      <xdr:row>12</xdr:row>
      <xdr:rowOff>44823</xdr:rowOff>
    </xdr:from>
    <xdr:to>
      <xdr:col>21</xdr:col>
      <xdr:colOff>484094</xdr:colOff>
      <xdr:row>13</xdr:row>
      <xdr:rowOff>134470</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10078570" y="1999129"/>
          <a:ext cx="2498912" cy="394447"/>
        </a:xfrm>
        <a:prstGeom prst="wedgeRoundRectCallout">
          <a:avLst>
            <a:gd name="adj1" fmla="val -60209"/>
            <a:gd name="adj2" fmla="val -22051"/>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システムで発行された識別番号を入力</a:t>
          </a:r>
        </a:p>
      </xdr:txBody>
    </xdr:sp>
    <xdr:clientData/>
  </xdr:twoCellAnchor>
  <xdr:twoCellAnchor>
    <xdr:from>
      <xdr:col>11</xdr:col>
      <xdr:colOff>313763</xdr:colOff>
      <xdr:row>13</xdr:row>
      <xdr:rowOff>67234</xdr:rowOff>
    </xdr:from>
    <xdr:to>
      <xdr:col>14</xdr:col>
      <xdr:colOff>537882</xdr:colOff>
      <xdr:row>14</xdr:row>
      <xdr:rowOff>78440</xdr:rowOff>
    </xdr:to>
    <xdr:sp macro="" textlink="">
      <xdr:nvSpPr>
        <xdr:cNvPr id="5" name="角丸四角形吹き出し 4">
          <a:extLst>
            <a:ext uri="{FF2B5EF4-FFF2-40B4-BE49-F238E27FC236}">
              <a16:creationId xmlns:a16="http://schemas.microsoft.com/office/drawing/2014/main" id="{00000000-0008-0000-0000-000005000000}"/>
            </a:ext>
          </a:extLst>
        </xdr:cNvPr>
        <xdr:cNvSpPr/>
      </xdr:nvSpPr>
      <xdr:spPr>
        <a:xfrm>
          <a:off x="6750422" y="2326340"/>
          <a:ext cx="2321860" cy="396688"/>
        </a:xfrm>
        <a:prstGeom prst="wedgeRoundRectCallout">
          <a:avLst>
            <a:gd name="adj1" fmla="val -60209"/>
            <a:gd name="adj2" fmla="val -22051"/>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単独かアグリゲートをリストから選択</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11</xdr:col>
      <xdr:colOff>313762</xdr:colOff>
      <xdr:row>15</xdr:row>
      <xdr:rowOff>56028</xdr:rowOff>
    </xdr:from>
    <xdr:to>
      <xdr:col>13</xdr:col>
      <xdr:colOff>80681</xdr:colOff>
      <xdr:row>17</xdr:row>
      <xdr:rowOff>145676</xdr:rowOff>
    </xdr:to>
    <xdr:sp macro="" textlink="">
      <xdr:nvSpPr>
        <xdr:cNvPr id="6" name="角丸四角形吹き出し 5">
          <a:extLst>
            <a:ext uri="{FF2B5EF4-FFF2-40B4-BE49-F238E27FC236}">
              <a16:creationId xmlns:a16="http://schemas.microsoft.com/office/drawing/2014/main" id="{00000000-0008-0000-0000-000006000000}"/>
            </a:ext>
          </a:extLst>
        </xdr:cNvPr>
        <xdr:cNvSpPr/>
      </xdr:nvSpPr>
      <xdr:spPr>
        <a:xfrm>
          <a:off x="6750421" y="3005416"/>
          <a:ext cx="1165413" cy="394448"/>
        </a:xfrm>
        <a:prstGeom prst="wedgeRoundRectCallout">
          <a:avLst>
            <a:gd name="adj1" fmla="val -75426"/>
            <a:gd name="adj2" fmla="val -22051"/>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リストから選択</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11</xdr:col>
      <xdr:colOff>134471</xdr:colOff>
      <xdr:row>27</xdr:row>
      <xdr:rowOff>44824</xdr:rowOff>
    </xdr:from>
    <xdr:to>
      <xdr:col>16</xdr:col>
      <xdr:colOff>107577</xdr:colOff>
      <xdr:row>30</xdr:row>
      <xdr:rowOff>161365</xdr:rowOff>
    </xdr:to>
    <xdr:sp macro="" textlink="">
      <xdr:nvSpPr>
        <xdr:cNvPr id="8" name="角丸四角形吹き出し 7">
          <a:extLst>
            <a:ext uri="{FF2B5EF4-FFF2-40B4-BE49-F238E27FC236}">
              <a16:creationId xmlns:a16="http://schemas.microsoft.com/office/drawing/2014/main" id="{00000000-0008-0000-0000-000008000000}"/>
            </a:ext>
          </a:extLst>
        </xdr:cNvPr>
        <xdr:cNvSpPr/>
      </xdr:nvSpPr>
      <xdr:spPr>
        <a:xfrm>
          <a:off x="6571130" y="6347012"/>
          <a:ext cx="3469341" cy="797859"/>
        </a:xfrm>
        <a:prstGeom prst="wedgeRoundRectCallout">
          <a:avLst>
            <a:gd name="adj1" fmla="val -64478"/>
            <a:gd name="adj2" fmla="val -32889"/>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応札容量登録時</a:t>
          </a:r>
          <a:r>
            <a:rPr kumimoji="1" lang="en-US" altLang="ja-JP" sz="110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応札容量が</a:t>
          </a:r>
          <a:r>
            <a:rPr kumimoji="1" lang="en-US" altLang="ja-JP" sz="1100">
              <a:solidFill>
                <a:sysClr val="windowText" lastClr="000000"/>
              </a:solidFill>
              <a:latin typeface="Meiryo UI" panose="020B0604030504040204" pitchFamily="50" charset="-128"/>
              <a:ea typeface="Meiryo UI" panose="020B0604030504040204" pitchFamily="50" charset="-128"/>
            </a:rPr>
            <a:t>1,000kW</a:t>
          </a:r>
          <a:r>
            <a:rPr kumimoji="1" lang="ja-JP" altLang="en-US" sz="1100">
              <a:solidFill>
                <a:sysClr val="windowText" lastClr="000000"/>
              </a:solidFill>
              <a:latin typeface="Meiryo UI" panose="020B0604030504040204" pitchFamily="50" charset="-128"/>
              <a:ea typeface="Meiryo UI" panose="020B0604030504040204" pitchFamily="50" charset="-128"/>
            </a:rPr>
            <a:t>未満となる場合、応札できません</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16</xdr:col>
      <xdr:colOff>194982</xdr:colOff>
      <xdr:row>19</xdr:row>
      <xdr:rowOff>143435</xdr:rowOff>
    </xdr:from>
    <xdr:to>
      <xdr:col>22</xdr:col>
      <xdr:colOff>546846</xdr:colOff>
      <xdr:row>22</xdr:row>
      <xdr:rowOff>268941</xdr:rowOff>
    </xdr:to>
    <xdr:sp macro="" textlink="">
      <xdr:nvSpPr>
        <xdr:cNvPr id="7" name="角丸四角形吹き出し 6">
          <a:extLst>
            <a:ext uri="{FF2B5EF4-FFF2-40B4-BE49-F238E27FC236}">
              <a16:creationId xmlns:a16="http://schemas.microsoft.com/office/drawing/2014/main" id="{00000000-0008-0000-0000-000007000000}"/>
            </a:ext>
          </a:extLst>
        </xdr:cNvPr>
        <xdr:cNvSpPr/>
      </xdr:nvSpPr>
      <xdr:spPr>
        <a:xfrm>
          <a:off x="10127876" y="4007223"/>
          <a:ext cx="3130923" cy="1039906"/>
        </a:xfrm>
        <a:prstGeom prst="wedgeRoundRectCallout">
          <a:avLst>
            <a:gd name="adj1" fmla="val -76195"/>
            <a:gd name="adj2" fmla="val 40806"/>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期待容量登録時</a:t>
          </a:r>
          <a:r>
            <a:rPr kumimoji="1" lang="en-US" altLang="ja-JP" sz="110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期待容量の自動計算の結果が</a:t>
          </a:r>
          <a:r>
            <a:rPr kumimoji="1" lang="en-US" altLang="ja-JP" sz="1100">
              <a:solidFill>
                <a:sysClr val="windowText" lastClr="000000"/>
              </a:solidFill>
              <a:latin typeface="Meiryo UI" panose="020B0604030504040204" pitchFamily="50" charset="-128"/>
              <a:ea typeface="Meiryo UI" panose="020B0604030504040204" pitchFamily="50" charset="-128"/>
            </a:rPr>
            <a:t>1,000kW</a:t>
          </a:r>
          <a:r>
            <a:rPr kumimoji="1" lang="ja-JP" altLang="en-US" sz="1100">
              <a:solidFill>
                <a:sysClr val="windowText" lastClr="000000"/>
              </a:solidFill>
              <a:latin typeface="Meiryo UI" panose="020B0604030504040204" pitchFamily="50" charset="-128"/>
              <a:ea typeface="Meiryo UI" panose="020B0604030504040204" pitchFamily="50" charset="-128"/>
            </a:rPr>
            <a:t>未満</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となる場合、期待容量の登録ができません</a:t>
          </a:r>
        </a:p>
      </xdr:txBody>
    </xdr:sp>
    <xdr:clientData/>
  </xdr:twoCellAnchor>
  <mc:AlternateContent xmlns:mc="http://schemas.openxmlformats.org/markup-compatibility/2006">
    <mc:Choice xmlns:a14="http://schemas.microsoft.com/office/drawing/2010/main" Requires="a14">
      <xdr:twoCellAnchor editAs="oneCell">
        <xdr:from>
          <xdr:col>0</xdr:col>
          <xdr:colOff>160020</xdr:colOff>
          <xdr:row>7</xdr:row>
          <xdr:rowOff>152400</xdr:rowOff>
        </xdr:from>
        <xdr:to>
          <xdr:col>1</xdr:col>
          <xdr:colOff>99060</xdr:colOff>
          <xdr:row>9</xdr:row>
          <xdr:rowOff>60960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145676</xdr:colOff>
      <xdr:row>4</xdr:row>
      <xdr:rowOff>195943</xdr:rowOff>
    </xdr:from>
    <xdr:to>
      <xdr:col>21</xdr:col>
      <xdr:colOff>484094</xdr:colOff>
      <xdr:row>8</xdr:row>
      <xdr:rowOff>14727</xdr:rowOff>
    </xdr:to>
    <xdr:sp macro="" textlink="">
      <xdr:nvSpPr>
        <xdr:cNvPr id="9" name="角丸四角形吹き出し 3">
          <a:extLst>
            <a:ext uri="{FF2B5EF4-FFF2-40B4-BE49-F238E27FC236}">
              <a16:creationId xmlns:a16="http://schemas.microsoft.com/office/drawing/2014/main" id="{00000000-0008-0000-0000-000009000000}"/>
            </a:ext>
          </a:extLst>
        </xdr:cNvPr>
        <xdr:cNvSpPr/>
      </xdr:nvSpPr>
      <xdr:spPr>
        <a:xfrm>
          <a:off x="10073447" y="1023257"/>
          <a:ext cx="2526447" cy="646099"/>
        </a:xfrm>
        <a:prstGeom prst="wedgeRoundRectCallout">
          <a:avLst>
            <a:gd name="adj1" fmla="val -60209"/>
            <a:gd name="adj2" fmla="val 93858"/>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容量市場システムに登録している事業者名を入力</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11</xdr:col>
      <xdr:colOff>338057</xdr:colOff>
      <xdr:row>0</xdr:row>
      <xdr:rowOff>0</xdr:rowOff>
    </xdr:from>
    <xdr:ext cx="3501921" cy="473463"/>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782400" y="0"/>
          <a:ext cx="3501921" cy="473463"/>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r"/>
          <a:r>
            <a:rPr kumimoji="1" lang="ja-JP" altLang="en-US" sz="1800" b="1">
              <a:solidFill>
                <a:srgbClr val="FF0000"/>
              </a:solidFill>
              <a:latin typeface="Meiryo UI" panose="020B0604030504040204" pitchFamily="50" charset="-128"/>
              <a:ea typeface="Meiryo UI" panose="020B0604030504040204" pitchFamily="50" charset="-128"/>
            </a:rPr>
            <a:t>実需給期間＝</a:t>
          </a:r>
          <a:r>
            <a:rPr kumimoji="1" lang="en-US" altLang="ja-JP" sz="1800" b="1">
              <a:solidFill>
                <a:srgbClr val="FF0000"/>
              </a:solidFill>
              <a:latin typeface="Meiryo UI" panose="020B0604030504040204" pitchFamily="50" charset="-128"/>
              <a:ea typeface="Meiryo UI" panose="020B0604030504040204" pitchFamily="50" charset="-128"/>
            </a:rPr>
            <a:t>2030</a:t>
          </a:r>
          <a:r>
            <a:rPr kumimoji="1" lang="ja-JP" altLang="en-US" sz="1800" b="1">
              <a:solidFill>
                <a:srgbClr val="FF0000"/>
              </a:solidFill>
              <a:latin typeface="Meiryo UI" panose="020B0604030504040204" pitchFamily="50" charset="-128"/>
              <a:ea typeface="Meiryo UI" panose="020B0604030504040204" pitchFamily="50" charset="-128"/>
            </a:rPr>
            <a:t>年度　応札用</a:t>
          </a:r>
        </a:p>
      </xdr:txBody>
    </xdr:sp>
    <xdr:clientData/>
  </xdr:oneCellAnchor>
  <xdr:twoCellAnchor>
    <xdr:from>
      <xdr:col>17</xdr:col>
      <xdr:colOff>155090</xdr:colOff>
      <xdr:row>22</xdr:row>
      <xdr:rowOff>291349</xdr:rowOff>
    </xdr:from>
    <xdr:to>
      <xdr:col>23</xdr:col>
      <xdr:colOff>449035</xdr:colOff>
      <xdr:row>29</xdr:row>
      <xdr:rowOff>129540</xdr:rowOff>
    </xdr:to>
    <xdr:sp macro="" textlink="">
      <xdr:nvSpPr>
        <xdr:cNvPr id="10" name="角丸四角形吹き出し 9">
          <a:extLst>
            <a:ext uri="{FF2B5EF4-FFF2-40B4-BE49-F238E27FC236}">
              <a16:creationId xmlns:a16="http://schemas.microsoft.com/office/drawing/2014/main" id="{00000000-0008-0000-0100-00000A000000}"/>
            </a:ext>
          </a:extLst>
        </xdr:cNvPr>
        <xdr:cNvSpPr/>
      </xdr:nvSpPr>
      <xdr:spPr>
        <a:xfrm>
          <a:off x="11639519" y="5897492"/>
          <a:ext cx="3641302" cy="1743191"/>
        </a:xfrm>
        <a:prstGeom prst="wedgeRoundRectCallout">
          <a:avLst>
            <a:gd name="adj1" fmla="val -71394"/>
            <a:gd name="adj2" fmla="val -35601"/>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期待容量登録時</a:t>
          </a:r>
          <a:r>
            <a:rPr kumimoji="1" lang="en-US" altLang="ja-JP" sz="1100" b="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入力不要です（エラー表示は無視してください）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応札容量登録時</a:t>
          </a:r>
          <a:r>
            <a:rPr kumimoji="1" lang="en-US" altLang="ja-JP" sz="1100" b="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送電可能電力以下の整数値で入力</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補修等に伴う出力減少分は、差し引かないでください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ja-JP" sz="1100" b="0">
              <a:solidFill>
                <a:sysClr val="windowText" lastClr="000000"/>
              </a:solidFill>
              <a:effectLst/>
              <a:latin typeface="Meiryo UI" panose="020B0604030504040204" pitchFamily="50" charset="-128"/>
              <a:ea typeface="Meiryo UI" panose="020B0604030504040204" pitchFamily="50" charset="-128"/>
              <a:cs typeface="+mn-cs"/>
            </a:rPr>
            <a:t>小数以下は四捨五入して応札容量を計算します</a:t>
          </a:r>
          <a:endParaRPr kumimoji="1" lang="ja-JP" altLang="en-US" sz="1100" b="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17</xdr:col>
      <xdr:colOff>53341</xdr:colOff>
      <xdr:row>15</xdr:row>
      <xdr:rowOff>83820</xdr:rowOff>
    </xdr:from>
    <xdr:to>
      <xdr:col>21</xdr:col>
      <xdr:colOff>114301</xdr:colOff>
      <xdr:row>18</xdr:row>
      <xdr:rowOff>231322</xdr:rowOff>
    </xdr:to>
    <xdr:sp macro="" textlink="">
      <xdr:nvSpPr>
        <xdr:cNvPr id="6" name="角丸四角形吹き出し 8">
          <a:extLst>
            <a:ext uri="{FF2B5EF4-FFF2-40B4-BE49-F238E27FC236}">
              <a16:creationId xmlns:a16="http://schemas.microsoft.com/office/drawing/2014/main" id="{00000000-0008-0000-0100-000006000000}"/>
            </a:ext>
          </a:extLst>
        </xdr:cNvPr>
        <xdr:cNvSpPr/>
      </xdr:nvSpPr>
      <xdr:spPr>
        <a:xfrm>
          <a:off x="11537770" y="3594463"/>
          <a:ext cx="2047602" cy="1045573"/>
        </a:xfrm>
        <a:prstGeom prst="wedgeRoundRectCallout">
          <a:avLst>
            <a:gd name="adj1" fmla="val -81534"/>
            <a:gd name="adj2" fmla="val -12955"/>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送電可能電力、及び</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「合計」シートのエリア名を</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入力することで表示されます</a:t>
          </a:r>
        </a:p>
        <a:p>
          <a:pPr algn="l"/>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10</xdr:col>
      <xdr:colOff>734786</xdr:colOff>
      <xdr:row>12</xdr:row>
      <xdr:rowOff>27214</xdr:rowOff>
    </xdr:from>
    <xdr:to>
      <xdr:col>15</xdr:col>
      <xdr:colOff>356989</xdr:colOff>
      <xdr:row>16</xdr:row>
      <xdr:rowOff>164886</xdr:rowOff>
    </xdr:to>
    <xdr:sp macro="" textlink="">
      <xdr:nvSpPr>
        <xdr:cNvPr id="7" name="角丸四角形吹き出し 8">
          <a:extLst>
            <a:ext uri="{FF2B5EF4-FFF2-40B4-BE49-F238E27FC236}">
              <a16:creationId xmlns:a16="http://schemas.microsoft.com/office/drawing/2014/main" id="{00000000-0008-0000-0100-000007000000}"/>
            </a:ext>
          </a:extLst>
        </xdr:cNvPr>
        <xdr:cNvSpPr/>
      </xdr:nvSpPr>
      <xdr:spPr>
        <a:xfrm>
          <a:off x="7130143" y="2939143"/>
          <a:ext cx="3500239" cy="1035743"/>
        </a:xfrm>
        <a:prstGeom prst="wedgeRoundRectCallout">
          <a:avLst>
            <a:gd name="adj1" fmla="val -60219"/>
            <a:gd name="adj2" fmla="val 20453"/>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設備容量以下の整数値で入力</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補修等に伴う出力減少分は、差し引かないでください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ja-JP" sz="1100" b="0">
              <a:solidFill>
                <a:sysClr val="windowText" lastClr="000000"/>
              </a:solidFill>
              <a:effectLst/>
              <a:latin typeface="Meiryo UI" panose="020B0604030504040204" pitchFamily="50" charset="-128"/>
              <a:ea typeface="Meiryo UI" panose="020B0604030504040204" pitchFamily="50" charset="-128"/>
              <a:cs typeface="+mn-cs"/>
            </a:rPr>
            <a:t>小数以下は四捨五入して期待容量を計算します</a:t>
          </a:r>
          <a:endParaRPr kumimoji="1" lang="ja-JP" altLang="en-US" sz="1100" b="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11</xdr:col>
      <xdr:colOff>339962</xdr:colOff>
      <xdr:row>0</xdr:row>
      <xdr:rowOff>0</xdr:rowOff>
    </xdr:from>
    <xdr:ext cx="3501921" cy="473463"/>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6784305" y="0"/>
          <a:ext cx="3501921" cy="473463"/>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r"/>
          <a:r>
            <a:rPr kumimoji="1" lang="ja-JP" altLang="en-US" sz="1800" b="1">
              <a:solidFill>
                <a:srgbClr val="FF0000"/>
              </a:solidFill>
              <a:latin typeface="Meiryo UI" panose="020B0604030504040204" pitchFamily="50" charset="-128"/>
              <a:ea typeface="Meiryo UI" panose="020B0604030504040204" pitchFamily="50" charset="-128"/>
            </a:rPr>
            <a:t>実需給期間＝</a:t>
          </a:r>
          <a:r>
            <a:rPr kumimoji="1" lang="en-US" altLang="ja-JP" sz="1800" b="1">
              <a:solidFill>
                <a:srgbClr val="FF0000"/>
              </a:solidFill>
              <a:latin typeface="Meiryo UI" panose="020B0604030504040204" pitchFamily="50" charset="-128"/>
              <a:ea typeface="Meiryo UI" panose="020B0604030504040204" pitchFamily="50" charset="-128"/>
            </a:rPr>
            <a:t>2030</a:t>
          </a:r>
          <a:r>
            <a:rPr kumimoji="1" lang="ja-JP" altLang="en-US" sz="1800" b="1">
              <a:solidFill>
                <a:srgbClr val="FF0000"/>
              </a:solidFill>
              <a:latin typeface="Meiryo UI" panose="020B0604030504040204" pitchFamily="50" charset="-128"/>
              <a:ea typeface="Meiryo UI" panose="020B0604030504040204" pitchFamily="50" charset="-128"/>
            </a:rPr>
            <a:t>年度　応札用</a:t>
          </a:r>
        </a:p>
      </xdr:txBody>
    </xdr:sp>
    <xdr:clientData/>
  </xdr:oneCellAnchor>
  <xdr:twoCellAnchor>
    <xdr:from>
      <xdr:col>17</xdr:col>
      <xdr:colOff>82187</xdr:colOff>
      <xdr:row>15</xdr:row>
      <xdr:rowOff>44631</xdr:rowOff>
    </xdr:from>
    <xdr:to>
      <xdr:col>21</xdr:col>
      <xdr:colOff>143147</xdr:colOff>
      <xdr:row>18</xdr:row>
      <xdr:rowOff>108857</xdr:rowOff>
    </xdr:to>
    <xdr:sp macro="" textlink="">
      <xdr:nvSpPr>
        <xdr:cNvPr id="5" name="角丸四角形吹き出し 8">
          <a:extLst>
            <a:ext uri="{FF2B5EF4-FFF2-40B4-BE49-F238E27FC236}">
              <a16:creationId xmlns:a16="http://schemas.microsoft.com/office/drawing/2014/main" id="{00000000-0008-0000-0200-000005000000}"/>
            </a:ext>
          </a:extLst>
        </xdr:cNvPr>
        <xdr:cNvSpPr/>
      </xdr:nvSpPr>
      <xdr:spPr>
        <a:xfrm>
          <a:off x="11566616" y="3555274"/>
          <a:ext cx="2047602" cy="962297"/>
        </a:xfrm>
        <a:prstGeom prst="wedgeRoundRectCallout">
          <a:avLst>
            <a:gd name="adj1" fmla="val -81534"/>
            <a:gd name="adj2" fmla="val -5935"/>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送電可能電力、及び</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「合計」シートのエリア名を</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入力することで表示されます</a:t>
          </a:r>
        </a:p>
        <a:p>
          <a:pPr algn="l"/>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10</xdr:col>
      <xdr:colOff>721179</xdr:colOff>
      <xdr:row>12</xdr:row>
      <xdr:rowOff>-1</xdr:rowOff>
    </xdr:from>
    <xdr:to>
      <xdr:col>15</xdr:col>
      <xdr:colOff>343382</xdr:colOff>
      <xdr:row>16</xdr:row>
      <xdr:rowOff>137671</xdr:rowOff>
    </xdr:to>
    <xdr:sp macro="" textlink="">
      <xdr:nvSpPr>
        <xdr:cNvPr id="7" name="角丸四角形吹き出し 8">
          <a:extLst>
            <a:ext uri="{FF2B5EF4-FFF2-40B4-BE49-F238E27FC236}">
              <a16:creationId xmlns:a16="http://schemas.microsoft.com/office/drawing/2014/main" id="{00000000-0008-0000-0200-000007000000}"/>
            </a:ext>
          </a:extLst>
        </xdr:cNvPr>
        <xdr:cNvSpPr/>
      </xdr:nvSpPr>
      <xdr:spPr>
        <a:xfrm>
          <a:off x="7116536" y="2911928"/>
          <a:ext cx="3500239" cy="1035743"/>
        </a:xfrm>
        <a:prstGeom prst="wedgeRoundRectCallout">
          <a:avLst>
            <a:gd name="adj1" fmla="val -60219"/>
            <a:gd name="adj2" fmla="val 20453"/>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設備容量以下の整数値で入力</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補修等に伴う出力減少分は、差し引かないでください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ja-JP" sz="1100" b="0">
              <a:solidFill>
                <a:sysClr val="windowText" lastClr="000000"/>
              </a:solidFill>
              <a:effectLst/>
              <a:latin typeface="Meiryo UI" panose="020B0604030504040204" pitchFamily="50" charset="-128"/>
              <a:ea typeface="Meiryo UI" panose="020B0604030504040204" pitchFamily="50" charset="-128"/>
              <a:cs typeface="+mn-cs"/>
            </a:rPr>
            <a:t>小数以下は四捨五入して期待容量を計算します</a:t>
          </a:r>
          <a:endParaRPr kumimoji="1" lang="ja-JP" altLang="en-US" sz="1100" b="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17</xdr:col>
      <xdr:colOff>163286</xdr:colOff>
      <xdr:row>22</xdr:row>
      <xdr:rowOff>231321</xdr:rowOff>
    </xdr:from>
    <xdr:to>
      <xdr:col>23</xdr:col>
      <xdr:colOff>438021</xdr:colOff>
      <xdr:row>29</xdr:row>
      <xdr:rowOff>80718</xdr:rowOff>
    </xdr:to>
    <xdr:sp macro="" textlink="">
      <xdr:nvSpPr>
        <xdr:cNvPr id="8" name="角丸四角形吹き出し 9">
          <a:extLst>
            <a:ext uri="{FF2B5EF4-FFF2-40B4-BE49-F238E27FC236}">
              <a16:creationId xmlns:a16="http://schemas.microsoft.com/office/drawing/2014/main" id="{00000000-0008-0000-0200-000008000000}"/>
            </a:ext>
          </a:extLst>
        </xdr:cNvPr>
        <xdr:cNvSpPr/>
      </xdr:nvSpPr>
      <xdr:spPr>
        <a:xfrm>
          <a:off x="11647715" y="5837464"/>
          <a:ext cx="3622092" cy="1754397"/>
        </a:xfrm>
        <a:prstGeom prst="wedgeRoundRectCallout">
          <a:avLst>
            <a:gd name="adj1" fmla="val -71394"/>
            <a:gd name="adj2" fmla="val -35601"/>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期待容量登録時</a:t>
          </a:r>
          <a:r>
            <a:rPr kumimoji="1" lang="en-US" altLang="ja-JP" sz="1100" b="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入力不要です（エラー表示は無視してください）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応札容量登録時</a:t>
          </a:r>
          <a:r>
            <a:rPr kumimoji="1" lang="en-US" altLang="ja-JP" sz="1100" b="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送電可能電力以下の整数値で入力</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補修等に伴う出力減少分は、差し引かないでください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ja-JP" sz="1100" b="0">
              <a:solidFill>
                <a:sysClr val="windowText" lastClr="000000"/>
              </a:solidFill>
              <a:effectLst/>
              <a:latin typeface="Meiryo UI" panose="020B0604030504040204" pitchFamily="50" charset="-128"/>
              <a:ea typeface="Meiryo UI" panose="020B0604030504040204" pitchFamily="50" charset="-128"/>
              <a:cs typeface="+mn-cs"/>
            </a:rPr>
            <a:t>小数以下は四捨五入して応札容量を計算します</a:t>
          </a:r>
          <a:endParaRPr kumimoji="1" lang="ja-JP" altLang="en-US" sz="1100" b="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11</xdr:col>
      <xdr:colOff>339962</xdr:colOff>
      <xdr:row>0</xdr:row>
      <xdr:rowOff>0</xdr:rowOff>
    </xdr:from>
    <xdr:ext cx="3501921" cy="473463"/>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6784305" y="0"/>
          <a:ext cx="3501921" cy="473463"/>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r"/>
          <a:r>
            <a:rPr kumimoji="1" lang="ja-JP" altLang="en-US" sz="1800" b="1">
              <a:solidFill>
                <a:srgbClr val="FF0000"/>
              </a:solidFill>
              <a:latin typeface="Meiryo UI" panose="020B0604030504040204" pitchFamily="50" charset="-128"/>
              <a:ea typeface="Meiryo UI" panose="020B0604030504040204" pitchFamily="50" charset="-128"/>
            </a:rPr>
            <a:t>実需給期間＝</a:t>
          </a:r>
          <a:r>
            <a:rPr kumimoji="1" lang="en-US" altLang="ja-JP" sz="1800" b="1">
              <a:solidFill>
                <a:srgbClr val="FF0000"/>
              </a:solidFill>
              <a:latin typeface="Meiryo UI" panose="020B0604030504040204" pitchFamily="50" charset="-128"/>
              <a:ea typeface="Meiryo UI" panose="020B0604030504040204" pitchFamily="50" charset="-128"/>
            </a:rPr>
            <a:t>2030</a:t>
          </a:r>
          <a:r>
            <a:rPr kumimoji="1" lang="ja-JP" altLang="en-US" sz="1800" b="1">
              <a:solidFill>
                <a:srgbClr val="FF0000"/>
              </a:solidFill>
              <a:latin typeface="Meiryo UI" panose="020B0604030504040204" pitchFamily="50" charset="-128"/>
              <a:ea typeface="Meiryo UI" panose="020B0604030504040204" pitchFamily="50" charset="-128"/>
            </a:rPr>
            <a:t>年度　応札用</a:t>
          </a:r>
        </a:p>
      </xdr:txBody>
    </xdr:sp>
    <xdr:clientData/>
  </xdr:oneCellAnchor>
  <xdr:twoCellAnchor>
    <xdr:from>
      <xdr:col>17</xdr:col>
      <xdr:colOff>60960</xdr:colOff>
      <xdr:row>15</xdr:row>
      <xdr:rowOff>106680</xdr:rowOff>
    </xdr:from>
    <xdr:to>
      <xdr:col>21</xdr:col>
      <xdr:colOff>121920</xdr:colOff>
      <xdr:row>18</xdr:row>
      <xdr:rowOff>258536</xdr:rowOff>
    </xdr:to>
    <xdr:sp macro="" textlink="">
      <xdr:nvSpPr>
        <xdr:cNvPr id="5" name="角丸四角形吹き出し 8">
          <a:extLst>
            <a:ext uri="{FF2B5EF4-FFF2-40B4-BE49-F238E27FC236}">
              <a16:creationId xmlns:a16="http://schemas.microsoft.com/office/drawing/2014/main" id="{00000000-0008-0000-0300-000005000000}"/>
            </a:ext>
          </a:extLst>
        </xdr:cNvPr>
        <xdr:cNvSpPr/>
      </xdr:nvSpPr>
      <xdr:spPr>
        <a:xfrm>
          <a:off x="11545389" y="3617323"/>
          <a:ext cx="2047602" cy="1049927"/>
        </a:xfrm>
        <a:prstGeom prst="wedgeRoundRectCallout">
          <a:avLst>
            <a:gd name="adj1" fmla="val -79540"/>
            <a:gd name="adj2" fmla="val -14181"/>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送電可能電力、及び</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「合計」シートのエリア名を</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入力することで表示されます</a:t>
          </a:r>
        </a:p>
        <a:p>
          <a:pPr algn="l"/>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10</xdr:col>
      <xdr:colOff>680358</xdr:colOff>
      <xdr:row>12</xdr:row>
      <xdr:rowOff>13606</xdr:rowOff>
    </xdr:from>
    <xdr:to>
      <xdr:col>15</xdr:col>
      <xdr:colOff>302561</xdr:colOff>
      <xdr:row>16</xdr:row>
      <xdr:rowOff>151278</xdr:rowOff>
    </xdr:to>
    <xdr:sp macro="" textlink="">
      <xdr:nvSpPr>
        <xdr:cNvPr id="8" name="角丸四角形吹き出し 8">
          <a:extLst>
            <a:ext uri="{FF2B5EF4-FFF2-40B4-BE49-F238E27FC236}">
              <a16:creationId xmlns:a16="http://schemas.microsoft.com/office/drawing/2014/main" id="{00000000-0008-0000-0300-000008000000}"/>
            </a:ext>
          </a:extLst>
        </xdr:cNvPr>
        <xdr:cNvSpPr/>
      </xdr:nvSpPr>
      <xdr:spPr>
        <a:xfrm>
          <a:off x="7075715" y="2925535"/>
          <a:ext cx="3500239" cy="1035743"/>
        </a:xfrm>
        <a:prstGeom prst="wedgeRoundRectCallout">
          <a:avLst>
            <a:gd name="adj1" fmla="val -60219"/>
            <a:gd name="adj2" fmla="val 20453"/>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設備容量以下の整数値で入力</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補修等に伴う出力減少分は、差し引かないでください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ja-JP" sz="1100" b="0">
              <a:solidFill>
                <a:sysClr val="windowText" lastClr="000000"/>
              </a:solidFill>
              <a:effectLst/>
              <a:latin typeface="Meiryo UI" panose="020B0604030504040204" pitchFamily="50" charset="-128"/>
              <a:ea typeface="Meiryo UI" panose="020B0604030504040204" pitchFamily="50" charset="-128"/>
              <a:cs typeface="+mn-cs"/>
            </a:rPr>
            <a:t>小数以下は四捨五入して期待容量を計算します</a:t>
          </a:r>
          <a:endParaRPr kumimoji="1" lang="ja-JP" altLang="en-US" sz="1100" b="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17</xdr:col>
      <xdr:colOff>217714</xdr:colOff>
      <xdr:row>22</xdr:row>
      <xdr:rowOff>258535</xdr:rowOff>
    </xdr:from>
    <xdr:to>
      <xdr:col>23</xdr:col>
      <xdr:colOff>492449</xdr:colOff>
      <xdr:row>29</xdr:row>
      <xdr:rowOff>107932</xdr:rowOff>
    </xdr:to>
    <xdr:sp macro="" textlink="">
      <xdr:nvSpPr>
        <xdr:cNvPr id="9" name="角丸四角形吹き出し 9">
          <a:extLst>
            <a:ext uri="{FF2B5EF4-FFF2-40B4-BE49-F238E27FC236}">
              <a16:creationId xmlns:a16="http://schemas.microsoft.com/office/drawing/2014/main" id="{00000000-0008-0000-0300-000009000000}"/>
            </a:ext>
          </a:extLst>
        </xdr:cNvPr>
        <xdr:cNvSpPr/>
      </xdr:nvSpPr>
      <xdr:spPr>
        <a:xfrm>
          <a:off x="11702143" y="5864678"/>
          <a:ext cx="3622092" cy="1754397"/>
        </a:xfrm>
        <a:prstGeom prst="wedgeRoundRectCallout">
          <a:avLst>
            <a:gd name="adj1" fmla="val -71394"/>
            <a:gd name="adj2" fmla="val -35601"/>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期待容量登録時</a:t>
          </a:r>
          <a:r>
            <a:rPr kumimoji="1" lang="en-US" altLang="ja-JP" sz="1100" b="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入力不要です（エラー表示は無視してください）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応札容量登録時</a:t>
          </a:r>
          <a:r>
            <a:rPr kumimoji="1" lang="en-US" altLang="ja-JP" sz="1100" b="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送電可能電力以下の整数値で入力</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補修等に伴う出力減少分は、差し引かないでください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ja-JP" sz="1100" b="0">
              <a:solidFill>
                <a:sysClr val="windowText" lastClr="000000"/>
              </a:solidFill>
              <a:effectLst/>
              <a:latin typeface="Meiryo UI" panose="020B0604030504040204" pitchFamily="50" charset="-128"/>
              <a:ea typeface="Meiryo UI" panose="020B0604030504040204" pitchFamily="50" charset="-128"/>
              <a:cs typeface="+mn-cs"/>
            </a:rPr>
            <a:t>小数以下は四捨五入して</a:t>
          </a:r>
          <a:r>
            <a:rPr kumimoji="1" lang="ja-JP" altLang="en-US" sz="1100" b="0">
              <a:solidFill>
                <a:sysClr val="windowText" lastClr="000000"/>
              </a:solidFill>
              <a:effectLst/>
              <a:latin typeface="Meiryo UI" panose="020B0604030504040204" pitchFamily="50" charset="-128"/>
              <a:ea typeface="Meiryo UI" panose="020B0604030504040204" pitchFamily="50" charset="-128"/>
              <a:cs typeface="+mn-cs"/>
            </a:rPr>
            <a:t>応札</a:t>
          </a:r>
          <a:r>
            <a:rPr kumimoji="1" lang="ja-JP" altLang="ja-JP" sz="1100" b="0">
              <a:solidFill>
                <a:sysClr val="windowText" lastClr="000000"/>
              </a:solidFill>
              <a:effectLst/>
              <a:latin typeface="Meiryo UI" panose="020B0604030504040204" pitchFamily="50" charset="-128"/>
              <a:ea typeface="Meiryo UI" panose="020B0604030504040204" pitchFamily="50" charset="-128"/>
              <a:cs typeface="+mn-cs"/>
            </a:rPr>
            <a:t>容量を計算します</a:t>
          </a:r>
          <a:endParaRPr kumimoji="1" lang="ja-JP" altLang="en-US" sz="1100" b="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11</xdr:col>
      <xdr:colOff>339962</xdr:colOff>
      <xdr:row>0</xdr:row>
      <xdr:rowOff>0</xdr:rowOff>
    </xdr:from>
    <xdr:ext cx="3501921" cy="473463"/>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6776621" y="0"/>
          <a:ext cx="3501921" cy="473463"/>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r"/>
          <a:r>
            <a:rPr kumimoji="1" lang="ja-JP" altLang="en-US" sz="1800" b="1">
              <a:solidFill>
                <a:srgbClr val="FF0000"/>
              </a:solidFill>
              <a:latin typeface="Meiryo UI" panose="020B0604030504040204" pitchFamily="50" charset="-128"/>
              <a:ea typeface="Meiryo UI" panose="020B0604030504040204" pitchFamily="50" charset="-128"/>
            </a:rPr>
            <a:t>実需給期間＝</a:t>
          </a:r>
          <a:r>
            <a:rPr kumimoji="1" lang="en-US" altLang="ja-JP" sz="1800" b="1">
              <a:solidFill>
                <a:srgbClr val="FF0000"/>
              </a:solidFill>
              <a:latin typeface="Meiryo UI" panose="020B0604030504040204" pitchFamily="50" charset="-128"/>
              <a:ea typeface="Meiryo UI" panose="020B0604030504040204" pitchFamily="50" charset="-128"/>
            </a:rPr>
            <a:t>2030</a:t>
          </a:r>
          <a:r>
            <a:rPr kumimoji="1" lang="ja-JP" altLang="en-US" sz="1800" b="1">
              <a:solidFill>
                <a:srgbClr val="FF0000"/>
              </a:solidFill>
              <a:latin typeface="Meiryo UI" panose="020B0604030504040204" pitchFamily="50" charset="-128"/>
              <a:ea typeface="Meiryo UI" panose="020B0604030504040204" pitchFamily="50" charset="-128"/>
            </a:rPr>
            <a:t>年度　応札用</a:t>
          </a:r>
        </a:p>
      </xdr:txBody>
    </xdr:sp>
    <xdr:clientData/>
  </xdr:oneCellAnchor>
  <mc:AlternateContent xmlns:mc="http://schemas.openxmlformats.org/markup-compatibility/2006">
    <mc:Choice xmlns:a14="http://schemas.microsoft.com/office/drawing/2010/main" Requires="a14">
      <xdr:twoCellAnchor editAs="oneCell">
        <xdr:from>
          <xdr:col>0</xdr:col>
          <xdr:colOff>160020</xdr:colOff>
          <xdr:row>7</xdr:row>
          <xdr:rowOff>152400</xdr:rowOff>
        </xdr:from>
        <xdr:to>
          <xdr:col>1</xdr:col>
          <xdr:colOff>99060</xdr:colOff>
          <xdr:row>9</xdr:row>
          <xdr:rowOff>60960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11</xdr:col>
      <xdr:colOff>339962</xdr:colOff>
      <xdr:row>0</xdr:row>
      <xdr:rowOff>0</xdr:rowOff>
    </xdr:from>
    <xdr:ext cx="3501921" cy="473463"/>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6776621" y="0"/>
          <a:ext cx="3501921" cy="473463"/>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r"/>
          <a:r>
            <a:rPr kumimoji="1" lang="ja-JP" altLang="en-US" sz="1800" b="1">
              <a:solidFill>
                <a:srgbClr val="FF0000"/>
              </a:solidFill>
              <a:latin typeface="Meiryo UI" panose="020B0604030504040204" pitchFamily="50" charset="-128"/>
              <a:ea typeface="Meiryo UI" panose="020B0604030504040204" pitchFamily="50" charset="-128"/>
            </a:rPr>
            <a:t>実需給期間＝</a:t>
          </a:r>
          <a:r>
            <a:rPr kumimoji="1" lang="en-US" altLang="ja-JP" sz="1800" b="1">
              <a:solidFill>
                <a:srgbClr val="FF0000"/>
              </a:solidFill>
              <a:latin typeface="Meiryo UI" panose="020B0604030504040204" pitchFamily="50" charset="-128"/>
              <a:ea typeface="Meiryo UI" panose="020B0604030504040204" pitchFamily="50" charset="-128"/>
            </a:rPr>
            <a:t>2030</a:t>
          </a:r>
          <a:r>
            <a:rPr kumimoji="1" lang="ja-JP" altLang="en-US" sz="1800" b="1">
              <a:solidFill>
                <a:srgbClr val="FF0000"/>
              </a:solidFill>
              <a:latin typeface="Meiryo UI" panose="020B0604030504040204" pitchFamily="50" charset="-128"/>
              <a:ea typeface="Meiryo UI" panose="020B0604030504040204" pitchFamily="50" charset="-128"/>
            </a:rPr>
            <a:t>年度　応札用</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11</xdr:col>
      <xdr:colOff>339962</xdr:colOff>
      <xdr:row>0</xdr:row>
      <xdr:rowOff>0</xdr:rowOff>
    </xdr:from>
    <xdr:ext cx="3501921" cy="473463"/>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6776621" y="0"/>
          <a:ext cx="3501921" cy="473463"/>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r"/>
          <a:r>
            <a:rPr kumimoji="1" lang="ja-JP" altLang="en-US" sz="1800" b="1">
              <a:solidFill>
                <a:srgbClr val="FF0000"/>
              </a:solidFill>
              <a:latin typeface="Meiryo UI" panose="020B0604030504040204" pitchFamily="50" charset="-128"/>
              <a:ea typeface="Meiryo UI" panose="020B0604030504040204" pitchFamily="50" charset="-128"/>
            </a:rPr>
            <a:t>実需給期間＝</a:t>
          </a:r>
          <a:r>
            <a:rPr kumimoji="1" lang="en-US" altLang="ja-JP" sz="1800" b="1">
              <a:solidFill>
                <a:srgbClr val="FF0000"/>
              </a:solidFill>
              <a:latin typeface="Meiryo UI" panose="020B0604030504040204" pitchFamily="50" charset="-128"/>
              <a:ea typeface="Meiryo UI" panose="020B0604030504040204" pitchFamily="50" charset="-128"/>
            </a:rPr>
            <a:t>2030</a:t>
          </a:r>
          <a:r>
            <a:rPr kumimoji="1" lang="ja-JP" altLang="en-US" sz="1800" b="1">
              <a:solidFill>
                <a:srgbClr val="FF0000"/>
              </a:solidFill>
              <a:latin typeface="Meiryo UI" panose="020B0604030504040204" pitchFamily="50" charset="-128"/>
              <a:ea typeface="Meiryo UI" panose="020B0604030504040204" pitchFamily="50" charset="-128"/>
            </a:rPr>
            <a:t>年度　応札用</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11</xdr:col>
      <xdr:colOff>339962</xdr:colOff>
      <xdr:row>0</xdr:row>
      <xdr:rowOff>0</xdr:rowOff>
    </xdr:from>
    <xdr:ext cx="3501921" cy="473463"/>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6776621" y="0"/>
          <a:ext cx="3501921" cy="473463"/>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r"/>
          <a:r>
            <a:rPr kumimoji="1" lang="ja-JP" altLang="en-US" sz="1800" b="1">
              <a:solidFill>
                <a:srgbClr val="FF0000"/>
              </a:solidFill>
              <a:latin typeface="Meiryo UI" panose="020B0604030504040204" pitchFamily="50" charset="-128"/>
              <a:ea typeface="Meiryo UI" panose="020B0604030504040204" pitchFamily="50" charset="-128"/>
            </a:rPr>
            <a:t>実需給期間＝</a:t>
          </a:r>
          <a:r>
            <a:rPr kumimoji="1" lang="en-US" altLang="ja-JP" sz="1800" b="1">
              <a:solidFill>
                <a:srgbClr val="FF0000"/>
              </a:solidFill>
              <a:latin typeface="Meiryo UI" panose="020B0604030504040204" pitchFamily="50" charset="-128"/>
              <a:ea typeface="Meiryo UI" panose="020B0604030504040204" pitchFamily="50" charset="-128"/>
            </a:rPr>
            <a:t>2030</a:t>
          </a:r>
          <a:r>
            <a:rPr kumimoji="1" lang="ja-JP" altLang="en-US" sz="1800" b="1">
              <a:solidFill>
                <a:srgbClr val="FF0000"/>
              </a:solidFill>
              <a:latin typeface="Meiryo UI" panose="020B0604030504040204" pitchFamily="50" charset="-128"/>
              <a:ea typeface="Meiryo UI" panose="020B0604030504040204" pitchFamily="50" charset="-128"/>
            </a:rPr>
            <a:t>年度　応札用</a:t>
          </a: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32</xdr:col>
      <xdr:colOff>160693</xdr:colOff>
      <xdr:row>32</xdr:row>
      <xdr:rowOff>46728</xdr:rowOff>
    </xdr:from>
    <xdr:to>
      <xdr:col>39</xdr:col>
      <xdr:colOff>0</xdr:colOff>
      <xdr:row>45</xdr:row>
      <xdr:rowOff>170615</xdr:rowOff>
    </xdr:to>
    <xdr:graphicFrame macro="">
      <xdr:nvGraphicFramePr>
        <xdr:cNvPr id="3" name="グラフ 2">
          <a:extLst>
            <a:ext uri="{FF2B5EF4-FFF2-40B4-BE49-F238E27FC236}">
              <a16:creationId xmlns:a16="http://schemas.microsoft.com/office/drawing/2014/main" id="{37A16890-594F-4BAB-B329-C4DE2FE9B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28</xdr:col>
      <xdr:colOff>437029</xdr:colOff>
      <xdr:row>82</xdr:row>
      <xdr:rowOff>65330</xdr:rowOff>
    </xdr:from>
    <xdr:to>
      <xdr:col>34</xdr:col>
      <xdr:colOff>683559</xdr:colOff>
      <xdr:row>98</xdr:row>
      <xdr:rowOff>1</xdr:rowOff>
    </xdr:to>
    <xdr:graphicFrame macro="">
      <xdr:nvGraphicFramePr>
        <xdr:cNvPr id="4" name="グラフ 3">
          <a:extLst>
            <a:ext uri="{FF2B5EF4-FFF2-40B4-BE49-F238E27FC236}">
              <a16:creationId xmlns:a16="http://schemas.microsoft.com/office/drawing/2014/main" id="{5B1FE760-28CE-46D9-9431-113216F1C4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file:///\\hn2nasf01a\&#23481;&#37327;&#24066;&#22580;\19_&#12484;&#12540;&#12523;\&#38656;&#35201;&#26354;&#32218;&#20316;&#25104;&#35201;&#38936;\01_&#38656;&#35201;&#26354;&#32218;&#20316;&#25104;&#35201;&#38936;\2027\EUE&#35211;&#30452;&#12375;&#12354;&#12426;\&#35519;&#25972;&#20418;&#25968;\02%20&#20877;&#12456;&#12493;kW&#20385;&#20516;\03%20&#35519;&#25972;&#20418;&#25968;&#31639;&#20986;" TargetMode="External"/><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hyperlink" Target="file:///\\hn2nasf01a\&#23481;&#37327;&#24066;&#22580;\19_&#12484;&#12540;&#12523;\&#38656;&#35201;&#26354;&#32218;&#20316;&#25104;&#35201;&#38936;\01_&#38656;&#35201;&#26354;&#32218;&#20316;&#25104;&#35201;&#38936;\2027\EUE&#35211;&#30452;&#12375;&#12354;&#12426;\&#35519;&#25972;&#20418;&#25968;\02%20&#20877;&#12456;&#12493;kW&#20385;&#20516;\03%20&#35519;&#25972;&#20418;&#25968;&#31639;&#20986;" TargetMode="External"/></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hyperlink" Target="file:///\\hn2nasf01a\&#23481;&#37327;&#24066;&#22580;\19_&#12484;&#12540;&#12523;\&#38656;&#35201;&#26354;&#32218;&#20316;&#25104;&#35201;&#38936;\01_&#38656;&#35201;&#26354;&#32218;&#20316;&#25104;&#35201;&#38936;\2027\EUE&#35211;&#30452;&#12375;&#12354;&#12426;\&#35519;&#25972;&#20418;&#25968;\02%20&#20877;&#12456;&#12493;kW&#20385;&#20516;\03%20&#35519;&#25972;&#20418;&#25968;&#31639;&#20986;"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tabColor theme="1" tint="0.499984740745262"/>
    <pageSetUpPr fitToPage="1"/>
  </sheetPr>
  <dimension ref="A1:Q41"/>
  <sheetViews>
    <sheetView zoomScale="75" zoomScaleNormal="75" workbookViewId="0"/>
  </sheetViews>
  <sheetFormatPr defaultColWidth="9" defaultRowHeight="15"/>
  <cols>
    <col min="1" max="4" width="5.6640625" style="1" customWidth="1"/>
    <col min="5" max="16" width="10.21875" style="1" bestFit="1" customWidth="1"/>
    <col min="17" max="20" width="5.6640625" style="1" customWidth="1"/>
    <col min="21" max="16384" width="9" style="1"/>
  </cols>
  <sheetData>
    <row r="1" spans="1:17" ht="16.2">
      <c r="A1" s="17" t="s">
        <v>55</v>
      </c>
      <c r="B1" s="17"/>
      <c r="C1" s="17"/>
      <c r="D1" s="17"/>
      <c r="E1" s="17"/>
      <c r="F1" s="18" t="s">
        <v>57</v>
      </c>
      <c r="G1" s="18"/>
      <c r="H1" s="18"/>
      <c r="I1" s="19" t="s">
        <v>56</v>
      </c>
    </row>
    <row r="2" spans="1:17" ht="16.2">
      <c r="A2" s="132" t="s">
        <v>0</v>
      </c>
      <c r="B2" s="133"/>
      <c r="C2" s="140" t="str">
        <f>合計!C2</f>
        <v>Rev.1</v>
      </c>
      <c r="D2" s="141"/>
      <c r="E2" s="3"/>
      <c r="F2" s="3"/>
      <c r="G2" s="3"/>
      <c r="H2" s="3"/>
      <c r="I2" s="3"/>
      <c r="J2" s="3"/>
      <c r="K2" s="3"/>
      <c r="L2" s="3"/>
      <c r="M2" s="3"/>
      <c r="N2" s="3"/>
      <c r="O2" s="3"/>
      <c r="P2" s="3"/>
      <c r="Q2" s="3"/>
    </row>
    <row r="3" spans="1:17" ht="16.2">
      <c r="A3" s="12"/>
      <c r="B3" s="12"/>
      <c r="C3" s="3"/>
      <c r="D3" s="3"/>
      <c r="E3" s="3"/>
      <c r="F3" s="3"/>
      <c r="G3" s="3"/>
      <c r="H3" s="3"/>
      <c r="I3" s="3"/>
      <c r="J3" s="3"/>
      <c r="K3" s="3"/>
      <c r="L3" s="3"/>
      <c r="M3" s="3"/>
      <c r="N3" s="3"/>
      <c r="O3" s="3"/>
      <c r="P3" s="3"/>
      <c r="Q3" s="3"/>
    </row>
    <row r="4" spans="1:17" ht="16.2">
      <c r="A4" s="134" t="s">
        <v>103</v>
      </c>
      <c r="B4" s="134"/>
      <c r="C4" s="134"/>
      <c r="D4" s="134"/>
      <c r="E4" s="134"/>
      <c r="F4" s="134"/>
      <c r="G4" s="134"/>
      <c r="H4" s="134"/>
      <c r="I4" s="134"/>
      <c r="J4" s="134"/>
      <c r="K4" s="134"/>
      <c r="L4" s="134"/>
      <c r="M4" s="134"/>
      <c r="N4" s="134"/>
      <c r="O4" s="134"/>
      <c r="P4" s="134"/>
      <c r="Q4" s="134"/>
    </row>
    <row r="5" spans="1:17" ht="16.2">
      <c r="A5" s="3"/>
      <c r="B5" s="3"/>
      <c r="C5" s="3"/>
      <c r="D5" s="3"/>
      <c r="E5" s="3"/>
      <c r="F5" s="3"/>
      <c r="G5" s="3"/>
      <c r="H5" s="3"/>
      <c r="I5" s="3"/>
      <c r="J5" s="3"/>
      <c r="K5" s="3"/>
      <c r="L5" s="3"/>
      <c r="M5" s="3"/>
      <c r="N5" s="3"/>
      <c r="O5" s="3"/>
      <c r="P5" s="3"/>
      <c r="Q5" s="3"/>
    </row>
    <row r="6" spans="1:17" ht="16.2">
      <c r="A6" s="135" t="str">
        <f>合計!A6</f>
        <v>＜変動電源（アグリゲート）対象：水力、新エネ（太陽光,風力のみ）＞</v>
      </c>
      <c r="B6" s="135"/>
      <c r="C6" s="135"/>
      <c r="D6" s="135"/>
      <c r="E6" s="135"/>
      <c r="F6" s="135"/>
      <c r="G6" s="135"/>
      <c r="H6" s="135"/>
      <c r="I6" s="135"/>
      <c r="J6" s="135"/>
      <c r="K6" s="135"/>
      <c r="L6" s="135"/>
      <c r="M6" s="135"/>
      <c r="N6" s="135"/>
      <c r="O6" s="135"/>
      <c r="P6" s="135"/>
      <c r="Q6" s="135"/>
    </row>
    <row r="7" spans="1:17" ht="16.2">
      <c r="A7" s="12"/>
      <c r="B7" s="12"/>
      <c r="C7" s="12"/>
      <c r="D7" s="12"/>
      <c r="E7" s="12"/>
      <c r="F7" s="12"/>
      <c r="G7" s="12"/>
      <c r="H7" s="12"/>
      <c r="I7" s="12"/>
      <c r="J7" s="12"/>
      <c r="K7" s="12"/>
      <c r="L7" s="12"/>
      <c r="M7" s="12"/>
      <c r="N7" s="12"/>
      <c r="O7" s="12"/>
      <c r="P7" s="12"/>
      <c r="Q7" s="12"/>
    </row>
    <row r="8" spans="1:17" ht="16.2">
      <c r="A8" s="24" t="s">
        <v>82</v>
      </c>
      <c r="B8" s="12"/>
      <c r="C8" s="12"/>
      <c r="D8" s="12"/>
      <c r="E8" s="12"/>
      <c r="F8" s="12"/>
      <c r="G8" s="12"/>
      <c r="H8" s="12"/>
      <c r="I8" s="12"/>
      <c r="J8" s="12"/>
      <c r="K8" s="12"/>
      <c r="L8" s="12"/>
      <c r="M8" s="12"/>
      <c r="N8" s="12"/>
      <c r="O8" s="12"/>
      <c r="P8" s="12"/>
      <c r="Q8" s="12"/>
    </row>
    <row r="9" spans="1:17" ht="16.2">
      <c r="A9" s="12"/>
      <c r="B9" s="24" t="s">
        <v>83</v>
      </c>
      <c r="C9" s="12"/>
      <c r="D9" s="12"/>
      <c r="E9" s="12"/>
      <c r="F9" s="12"/>
      <c r="G9" s="12"/>
      <c r="H9" s="12"/>
      <c r="I9" s="12"/>
      <c r="J9" s="12"/>
      <c r="K9" s="12"/>
      <c r="L9" s="12"/>
      <c r="M9" s="12"/>
      <c r="N9" s="12"/>
      <c r="O9" s="12"/>
      <c r="P9" s="12"/>
      <c r="Q9" s="12"/>
    </row>
    <row r="10" spans="1:17" ht="16.2">
      <c r="C10" s="3"/>
      <c r="D10" s="3"/>
      <c r="E10" s="3"/>
      <c r="F10" s="3"/>
      <c r="G10" s="3"/>
      <c r="H10" s="3"/>
      <c r="I10" s="3"/>
      <c r="J10" s="3"/>
      <c r="K10" s="3"/>
      <c r="L10" s="3"/>
      <c r="M10" s="3"/>
      <c r="N10" s="3"/>
      <c r="O10" s="3"/>
      <c r="P10" s="3"/>
      <c r="Q10" s="3"/>
    </row>
    <row r="11" spans="1:17" ht="16.2">
      <c r="A11" s="14"/>
      <c r="B11" s="14"/>
      <c r="C11" s="14"/>
      <c r="D11" s="14"/>
      <c r="E11" s="14"/>
      <c r="F11" s="14"/>
      <c r="G11" s="14"/>
      <c r="H11" s="14"/>
      <c r="I11" s="14"/>
      <c r="J11" s="14"/>
      <c r="K11" s="14"/>
      <c r="L11" s="13" t="s">
        <v>90</v>
      </c>
      <c r="M11" s="139" t="s">
        <v>91</v>
      </c>
      <c r="N11" s="139"/>
      <c r="O11" s="139"/>
      <c r="P11" s="139"/>
      <c r="Q11" s="139"/>
    </row>
    <row r="12" spans="1:17" ht="30" customHeight="1">
      <c r="A12" s="104" t="s">
        <v>1</v>
      </c>
      <c r="B12" s="104"/>
      <c r="C12" s="104"/>
      <c r="D12" s="104"/>
      <c r="E12" s="136" t="s">
        <v>24</v>
      </c>
      <c r="F12" s="137"/>
      <c r="G12" s="137"/>
      <c r="H12" s="137"/>
      <c r="I12" s="137"/>
      <c r="J12" s="137"/>
      <c r="K12" s="137"/>
      <c r="L12" s="137"/>
      <c r="M12" s="137"/>
      <c r="N12" s="137"/>
      <c r="O12" s="137"/>
      <c r="P12" s="138"/>
      <c r="Q12" s="11" t="s">
        <v>2</v>
      </c>
    </row>
    <row r="13" spans="1:17" ht="30" customHeight="1">
      <c r="A13" s="104" t="s">
        <v>3</v>
      </c>
      <c r="B13" s="104"/>
      <c r="C13" s="104"/>
      <c r="D13" s="104"/>
      <c r="E13" s="116">
        <v>9601</v>
      </c>
      <c r="F13" s="117"/>
      <c r="G13" s="117"/>
      <c r="H13" s="117"/>
      <c r="I13" s="117"/>
      <c r="J13" s="117"/>
      <c r="K13" s="117"/>
      <c r="L13" s="117"/>
      <c r="M13" s="117"/>
      <c r="N13" s="117"/>
      <c r="O13" s="117"/>
      <c r="P13" s="118"/>
      <c r="Q13" s="2"/>
    </row>
    <row r="14" spans="1:17" ht="30" customHeight="1">
      <c r="A14" s="122" t="s">
        <v>4</v>
      </c>
      <c r="B14" s="122"/>
      <c r="C14" s="122"/>
      <c r="D14" s="122"/>
      <c r="E14" s="123" t="s">
        <v>46</v>
      </c>
      <c r="F14" s="124"/>
      <c r="G14" s="124"/>
      <c r="H14" s="124"/>
      <c r="I14" s="124"/>
      <c r="J14" s="124"/>
      <c r="K14" s="124"/>
      <c r="L14" s="124"/>
      <c r="M14" s="124"/>
      <c r="N14" s="124"/>
      <c r="O14" s="124"/>
      <c r="P14" s="125"/>
      <c r="Q14" s="2"/>
    </row>
    <row r="15" spans="1:17" ht="30" customHeight="1">
      <c r="A15" s="104" t="s">
        <v>5</v>
      </c>
      <c r="B15" s="104"/>
      <c r="C15" s="104"/>
      <c r="D15" s="104"/>
      <c r="E15" s="126" t="s">
        <v>89</v>
      </c>
      <c r="F15" s="127"/>
      <c r="G15" s="127"/>
      <c r="H15" s="127"/>
      <c r="I15" s="127"/>
      <c r="J15" s="127"/>
      <c r="K15" s="127"/>
      <c r="L15" s="127"/>
      <c r="M15" s="127"/>
      <c r="N15" s="127"/>
      <c r="O15" s="127"/>
      <c r="P15" s="128"/>
      <c r="Q15" s="2"/>
    </row>
    <row r="16" spans="1:17" ht="30" customHeight="1">
      <c r="A16" s="104" t="s">
        <v>6</v>
      </c>
      <c r="B16" s="104"/>
      <c r="C16" s="104"/>
      <c r="D16" s="104"/>
      <c r="E16" s="108" t="s">
        <v>54</v>
      </c>
      <c r="F16" s="109"/>
      <c r="G16" s="109"/>
      <c r="H16" s="109"/>
      <c r="I16" s="109"/>
      <c r="J16" s="109"/>
      <c r="K16" s="109"/>
      <c r="L16" s="109"/>
      <c r="M16" s="109"/>
      <c r="N16" s="109"/>
      <c r="O16" s="109"/>
      <c r="P16" s="110"/>
      <c r="Q16" s="2"/>
    </row>
    <row r="17" spans="1:17" ht="30" hidden="1" customHeight="1">
      <c r="A17" s="104" t="s">
        <v>156</v>
      </c>
      <c r="B17" s="104"/>
      <c r="C17" s="104"/>
      <c r="D17" s="104"/>
      <c r="E17" s="129"/>
      <c r="F17" s="130"/>
      <c r="G17" s="130"/>
      <c r="H17" s="130"/>
      <c r="I17" s="130"/>
      <c r="J17" s="130"/>
      <c r="K17" s="130"/>
      <c r="L17" s="130"/>
      <c r="M17" s="130"/>
      <c r="N17" s="130"/>
      <c r="O17" s="130"/>
      <c r="P17" s="131"/>
      <c r="Q17" s="2"/>
    </row>
    <row r="18" spans="1:17" ht="30" customHeight="1">
      <c r="A18" s="104" t="s">
        <v>7</v>
      </c>
      <c r="B18" s="104"/>
      <c r="C18" s="104"/>
      <c r="D18" s="104"/>
      <c r="E18" s="119">
        <v>30000</v>
      </c>
      <c r="F18" s="120"/>
      <c r="G18" s="120"/>
      <c r="H18" s="120"/>
      <c r="I18" s="120"/>
      <c r="J18" s="120"/>
      <c r="K18" s="120"/>
      <c r="L18" s="120"/>
      <c r="M18" s="120"/>
      <c r="N18" s="120"/>
      <c r="O18" s="120"/>
      <c r="P18" s="121"/>
      <c r="Q18" s="10" t="s">
        <v>23</v>
      </c>
    </row>
    <row r="19" spans="1:17" ht="30" customHeight="1">
      <c r="A19" s="104" t="s">
        <v>37</v>
      </c>
      <c r="B19" s="104"/>
      <c r="C19" s="104"/>
      <c r="D19" s="104"/>
      <c r="E19" s="119">
        <v>30000</v>
      </c>
      <c r="F19" s="120"/>
      <c r="G19" s="120"/>
      <c r="H19" s="120"/>
      <c r="I19" s="120"/>
      <c r="J19" s="120"/>
      <c r="K19" s="120"/>
      <c r="L19" s="120"/>
      <c r="M19" s="120"/>
      <c r="N19" s="120"/>
      <c r="O19" s="120"/>
      <c r="P19" s="121"/>
      <c r="Q19" s="10" t="s">
        <v>23</v>
      </c>
    </row>
    <row r="20" spans="1:17" ht="30" customHeight="1">
      <c r="A20" s="104" t="s">
        <v>38</v>
      </c>
      <c r="B20" s="104"/>
      <c r="C20" s="104"/>
      <c r="D20" s="104"/>
      <c r="E20" s="111" t="s">
        <v>44</v>
      </c>
      <c r="F20" s="112"/>
      <c r="G20" s="112"/>
      <c r="H20" s="112"/>
      <c r="I20" s="112"/>
      <c r="J20" s="112"/>
      <c r="K20" s="112"/>
      <c r="L20" s="112"/>
      <c r="M20" s="112"/>
      <c r="N20" s="112"/>
      <c r="O20" s="112"/>
      <c r="P20" s="113"/>
      <c r="Q20" s="10" t="s">
        <v>23</v>
      </c>
    </row>
    <row r="21" spans="1:17" ht="30" customHeight="1">
      <c r="A21" s="104" t="s">
        <v>8</v>
      </c>
      <c r="B21" s="104"/>
      <c r="C21" s="104"/>
      <c r="D21" s="104"/>
      <c r="E21" s="11" t="s">
        <v>11</v>
      </c>
      <c r="F21" s="11" t="s">
        <v>12</v>
      </c>
      <c r="G21" s="11" t="s">
        <v>13</v>
      </c>
      <c r="H21" s="11" t="s">
        <v>14</v>
      </c>
      <c r="I21" s="11" t="s">
        <v>15</v>
      </c>
      <c r="J21" s="11" t="s">
        <v>16</v>
      </c>
      <c r="K21" s="11" t="s">
        <v>17</v>
      </c>
      <c r="L21" s="11" t="s">
        <v>18</v>
      </c>
      <c r="M21" s="11" t="s">
        <v>19</v>
      </c>
      <c r="N21" s="11" t="s">
        <v>20</v>
      </c>
      <c r="O21" s="11" t="s">
        <v>21</v>
      </c>
      <c r="P21" s="11" t="s">
        <v>22</v>
      </c>
      <c r="Q21" s="2"/>
    </row>
    <row r="22" spans="1:17" ht="30" customHeight="1">
      <c r="A22" s="104"/>
      <c r="B22" s="104"/>
      <c r="C22" s="104"/>
      <c r="D22" s="104"/>
      <c r="E22" s="15">
        <v>10533.489199959538</v>
      </c>
      <c r="F22" s="15">
        <v>9354.4591756225236</v>
      </c>
      <c r="G22" s="15">
        <v>8042.7946844692715</v>
      </c>
      <c r="H22" s="15">
        <v>7376.0714802360599</v>
      </c>
      <c r="I22" s="15">
        <v>7365.0066696919785</v>
      </c>
      <c r="J22" s="15">
        <v>6625.7934936355941</v>
      </c>
      <c r="K22" s="15">
        <v>6067.3682684118958</v>
      </c>
      <c r="L22" s="15">
        <v>7224.7336257757834</v>
      </c>
      <c r="M22" s="15">
        <v>10032.284900011058</v>
      </c>
      <c r="N22" s="15">
        <v>8840.1417157827855</v>
      </c>
      <c r="O22" s="15">
        <v>9442.8491589124933</v>
      </c>
      <c r="P22" s="15">
        <v>8838.6196619567108</v>
      </c>
      <c r="Q22" s="10" t="s">
        <v>23</v>
      </c>
    </row>
    <row r="23" spans="1:17" ht="30" customHeight="1">
      <c r="A23" s="104" t="s">
        <v>9</v>
      </c>
      <c r="B23" s="104"/>
      <c r="C23" s="104"/>
      <c r="D23" s="104"/>
      <c r="E23" s="105">
        <v>9876</v>
      </c>
      <c r="F23" s="106"/>
      <c r="G23" s="106"/>
      <c r="H23" s="106"/>
      <c r="I23" s="106"/>
      <c r="J23" s="106"/>
      <c r="K23" s="106"/>
      <c r="L23" s="106"/>
      <c r="M23" s="106"/>
      <c r="N23" s="106"/>
      <c r="O23" s="106"/>
      <c r="P23" s="107"/>
      <c r="Q23" s="10" t="s">
        <v>23</v>
      </c>
    </row>
    <row r="24" spans="1:17" ht="30" customHeight="1">
      <c r="A24" s="114" t="s">
        <v>84</v>
      </c>
      <c r="B24" s="115"/>
      <c r="C24" s="115"/>
      <c r="D24" s="115"/>
      <c r="E24" s="11" t="s">
        <v>11</v>
      </c>
      <c r="F24" s="11" t="s">
        <v>12</v>
      </c>
      <c r="G24" s="11" t="s">
        <v>13</v>
      </c>
      <c r="H24" s="11" t="s">
        <v>14</v>
      </c>
      <c r="I24" s="11" t="s">
        <v>15</v>
      </c>
      <c r="J24" s="11" t="s">
        <v>16</v>
      </c>
      <c r="K24" s="11" t="s">
        <v>17</v>
      </c>
      <c r="L24" s="11" t="s">
        <v>18</v>
      </c>
      <c r="M24" s="11" t="s">
        <v>19</v>
      </c>
      <c r="N24" s="11" t="s">
        <v>20</v>
      </c>
      <c r="O24" s="11" t="s">
        <v>21</v>
      </c>
      <c r="P24" s="11" t="s">
        <v>22</v>
      </c>
      <c r="Q24" s="2"/>
    </row>
    <row r="25" spans="1:17" ht="30" customHeight="1">
      <c r="A25" s="115"/>
      <c r="B25" s="115"/>
      <c r="C25" s="115"/>
      <c r="D25" s="115"/>
      <c r="E25" s="15">
        <v>3000</v>
      </c>
      <c r="F25" s="15">
        <v>3000</v>
      </c>
      <c r="G25" s="15">
        <v>3000</v>
      </c>
      <c r="H25" s="15">
        <v>3000</v>
      </c>
      <c r="I25" s="15">
        <v>3000</v>
      </c>
      <c r="J25" s="15">
        <v>3000</v>
      </c>
      <c r="K25" s="15">
        <v>3000</v>
      </c>
      <c r="L25" s="15">
        <v>3000</v>
      </c>
      <c r="M25" s="15">
        <v>3000</v>
      </c>
      <c r="N25" s="15">
        <v>3000</v>
      </c>
      <c r="O25" s="15">
        <v>3000</v>
      </c>
      <c r="P25" s="15">
        <v>3000</v>
      </c>
      <c r="Q25" s="10" t="s">
        <v>23</v>
      </c>
    </row>
    <row r="26" spans="1:17" ht="30" customHeight="1">
      <c r="A26" s="104" t="s">
        <v>62</v>
      </c>
      <c r="B26" s="104"/>
      <c r="C26" s="104"/>
      <c r="D26" s="104"/>
      <c r="E26" s="11" t="s">
        <v>11</v>
      </c>
      <c r="F26" s="11" t="s">
        <v>12</v>
      </c>
      <c r="G26" s="11" t="s">
        <v>13</v>
      </c>
      <c r="H26" s="11" t="s">
        <v>14</v>
      </c>
      <c r="I26" s="11" t="s">
        <v>15</v>
      </c>
      <c r="J26" s="11" t="s">
        <v>16</v>
      </c>
      <c r="K26" s="11" t="s">
        <v>17</v>
      </c>
      <c r="L26" s="11" t="s">
        <v>18</v>
      </c>
      <c r="M26" s="11" t="s">
        <v>19</v>
      </c>
      <c r="N26" s="11" t="s">
        <v>20</v>
      </c>
      <c r="O26" s="11" t="s">
        <v>21</v>
      </c>
      <c r="P26" s="11" t="s">
        <v>22</v>
      </c>
      <c r="Q26" s="2"/>
    </row>
    <row r="27" spans="1:17" ht="30" customHeight="1">
      <c r="A27" s="104"/>
      <c r="B27" s="104"/>
      <c r="C27" s="104"/>
      <c r="D27" s="104"/>
      <c r="E27" s="15">
        <v>1053</v>
      </c>
      <c r="F27" s="15">
        <v>935</v>
      </c>
      <c r="G27" s="15">
        <v>805</v>
      </c>
      <c r="H27" s="15">
        <v>737</v>
      </c>
      <c r="I27" s="15">
        <v>737</v>
      </c>
      <c r="J27" s="15">
        <v>663</v>
      </c>
      <c r="K27" s="15">
        <v>606</v>
      </c>
      <c r="L27" s="15">
        <v>722</v>
      </c>
      <c r="M27" s="15">
        <v>1003</v>
      </c>
      <c r="N27" s="15">
        <v>884</v>
      </c>
      <c r="O27" s="15">
        <v>945</v>
      </c>
      <c r="P27" s="15">
        <v>883</v>
      </c>
      <c r="Q27" s="10" t="s">
        <v>23</v>
      </c>
    </row>
    <row r="28" spans="1:17" ht="30" customHeight="1">
      <c r="A28" s="104" t="s">
        <v>10</v>
      </c>
      <c r="B28" s="104"/>
      <c r="C28" s="104"/>
      <c r="D28" s="104"/>
      <c r="E28" s="105">
        <v>987</v>
      </c>
      <c r="F28" s="106"/>
      <c r="G28" s="106"/>
      <c r="H28" s="106"/>
      <c r="I28" s="106"/>
      <c r="J28" s="106"/>
      <c r="K28" s="106"/>
      <c r="L28" s="106"/>
      <c r="M28" s="106"/>
      <c r="N28" s="106"/>
      <c r="O28" s="106"/>
      <c r="P28" s="107"/>
      <c r="Q28" s="10" t="s">
        <v>23</v>
      </c>
    </row>
    <row r="29" spans="1:17">
      <c r="A29" s="1" t="s">
        <v>25</v>
      </c>
    </row>
    <row r="30" spans="1:17">
      <c r="A30" s="1" t="s">
        <v>104</v>
      </c>
      <c r="B30" s="16"/>
      <c r="C30" s="16"/>
      <c r="D30" s="16"/>
      <c r="E30" s="16"/>
    </row>
    <row r="31" spans="1:17">
      <c r="A31" s="16"/>
      <c r="B31" s="16" t="s">
        <v>93</v>
      </c>
      <c r="C31" s="16"/>
      <c r="D31" s="16"/>
      <c r="E31" s="16"/>
    </row>
    <row r="32" spans="1:17">
      <c r="A32" s="16"/>
      <c r="B32" s="16" t="s">
        <v>94</v>
      </c>
      <c r="C32" s="16"/>
      <c r="D32" s="16"/>
      <c r="E32" s="16"/>
    </row>
    <row r="33" spans="1:5">
      <c r="A33" s="16"/>
      <c r="B33" s="16" t="s">
        <v>50</v>
      </c>
      <c r="C33" s="16"/>
      <c r="D33" s="16"/>
      <c r="E33" s="16"/>
    </row>
    <row r="34" spans="1:5">
      <c r="A34" s="16"/>
      <c r="B34" s="16" t="s">
        <v>95</v>
      </c>
      <c r="C34" s="16"/>
      <c r="D34" s="16"/>
      <c r="E34" s="16"/>
    </row>
    <row r="35" spans="1:5">
      <c r="A35" s="16"/>
      <c r="B35" s="16" t="s">
        <v>81</v>
      </c>
      <c r="C35" s="16"/>
      <c r="D35" s="16"/>
      <c r="E35" s="16"/>
    </row>
    <row r="36" spans="1:5">
      <c r="A36" s="16"/>
      <c r="B36" s="16" t="s">
        <v>61</v>
      </c>
      <c r="C36" s="16"/>
      <c r="D36" s="16"/>
      <c r="E36" s="16"/>
    </row>
    <row r="37" spans="1:5">
      <c r="A37" s="16"/>
      <c r="B37" s="16"/>
      <c r="C37" s="16"/>
      <c r="D37" s="16"/>
      <c r="E37" s="16"/>
    </row>
    <row r="38" spans="1:5">
      <c r="A38" s="1" t="s">
        <v>105</v>
      </c>
      <c r="B38" s="16"/>
      <c r="C38" s="16"/>
      <c r="D38" s="16"/>
      <c r="E38" s="16"/>
    </row>
    <row r="39" spans="1:5">
      <c r="A39" s="16"/>
      <c r="B39" s="16" t="s">
        <v>101</v>
      </c>
      <c r="C39" s="16"/>
      <c r="D39" s="16"/>
      <c r="E39" s="16"/>
    </row>
    <row r="40" spans="1:5">
      <c r="A40" s="16"/>
      <c r="B40" s="16" t="s">
        <v>79</v>
      </c>
      <c r="C40" s="16"/>
      <c r="D40" s="16"/>
      <c r="E40" s="16"/>
    </row>
    <row r="41" spans="1:5">
      <c r="A41" s="16"/>
      <c r="B41" s="16" t="s">
        <v>80</v>
      </c>
      <c r="C41" s="16"/>
      <c r="D41" s="16"/>
      <c r="E41" s="16"/>
    </row>
  </sheetData>
  <sheetProtection algorithmName="SHA-512" hashValue="yG9o7Ap8BhHrPrZ/w/YbjhF/dU6IgQAkF4g/dv/zCztO3suwnPpo4gerAeMLgKzaI98nrd9A7ZB8vTSE69rNhA==" saltValue="vfz/45ZYJe3DIdL4FdXMJw==" spinCount="100000" sheet="1" objects="1" scenarios="1"/>
  <dataConsolidate/>
  <mergeCells count="30">
    <mergeCell ref="A28:D28"/>
    <mergeCell ref="E28:P28"/>
    <mergeCell ref="A20:D20"/>
    <mergeCell ref="E20:P20"/>
    <mergeCell ref="A21:D22"/>
    <mergeCell ref="A23:D23"/>
    <mergeCell ref="E23:P23"/>
    <mergeCell ref="A24:D25"/>
    <mergeCell ref="A26:D27"/>
    <mergeCell ref="A16:D16"/>
    <mergeCell ref="E16:P16"/>
    <mergeCell ref="A18:D18"/>
    <mergeCell ref="E18:P18"/>
    <mergeCell ref="A19:D19"/>
    <mergeCell ref="E19:P19"/>
    <mergeCell ref="A17:D17"/>
    <mergeCell ref="E17:P17"/>
    <mergeCell ref="A13:D13"/>
    <mergeCell ref="E13:P13"/>
    <mergeCell ref="A14:D14"/>
    <mergeCell ref="E14:P14"/>
    <mergeCell ref="A15:D15"/>
    <mergeCell ref="E15:P15"/>
    <mergeCell ref="A2:B2"/>
    <mergeCell ref="A4:Q4"/>
    <mergeCell ref="A6:Q6"/>
    <mergeCell ref="A12:D12"/>
    <mergeCell ref="E12:P12"/>
    <mergeCell ref="C2:D2"/>
    <mergeCell ref="M11:Q11"/>
  </mergeCells>
  <phoneticPr fontId="2"/>
  <conditionalFormatting sqref="E23:P23">
    <cfRule type="cellIs" dxfId="20" priority="2" operator="lessThan">
      <formula>1000</formula>
    </cfRule>
  </conditionalFormatting>
  <conditionalFormatting sqref="E28:P28">
    <cfRule type="cellIs" dxfId="19" priority="1" operator="lessThan">
      <formula>1000</formula>
    </cfRule>
    <cfRule type="cellIs" dxfId="18" priority="3" operator="greaterThan">
      <formula>$E$23</formula>
    </cfRule>
  </conditionalFormatting>
  <dataValidations count="1">
    <dataValidation type="list" allowBlank="1" showInputMessage="1" showErrorMessage="1" sqref="E16:P16" xr:uid="{00000000-0002-0000-0000-000001000000}">
      <formula1>"北海道,東北,東京,中部,北陸,関西,中国,四国,九州"</formula1>
    </dataValidation>
  </dataValidations>
  <pageMargins left="0.11811023622047245" right="0.11811023622047245" top="0.35433070866141736" bottom="0.35433070866141736" header="0.31496062992125984" footer="0.31496062992125984"/>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160020</xdr:colOff>
                    <xdr:row>7</xdr:row>
                    <xdr:rowOff>152400</xdr:rowOff>
                  </from>
                  <to>
                    <xdr:col>1</xdr:col>
                    <xdr:colOff>99060</xdr:colOff>
                    <xdr:row>9</xdr:row>
                    <xdr:rowOff>60960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F5FC2-39AA-4023-8F32-6422ED2AC570}">
  <sheetPr>
    <tabColor theme="8" tint="0.59999389629810485"/>
  </sheetPr>
  <dimension ref="A1:AJ111"/>
  <sheetViews>
    <sheetView zoomScale="85" zoomScaleNormal="85" workbookViewId="0">
      <selection activeCell="D36" sqref="D36"/>
    </sheetView>
  </sheetViews>
  <sheetFormatPr defaultColWidth="9" defaultRowHeight="15"/>
  <cols>
    <col min="1" max="1" width="29.109375" style="1" customWidth="1"/>
    <col min="2" max="2" width="10.33203125" style="1" customWidth="1"/>
    <col min="3" max="3" width="9.77734375" style="1" customWidth="1"/>
    <col min="4" max="4" width="12.109375" style="1" customWidth="1"/>
    <col min="5" max="10" width="9.77734375" style="1" bestFit="1" customWidth="1"/>
    <col min="11" max="11" width="10.6640625" style="1" bestFit="1" customWidth="1"/>
    <col min="12" max="12" width="10" style="1" bestFit="1" customWidth="1"/>
    <col min="13" max="13" width="3.44140625" style="1" customWidth="1"/>
    <col min="14" max="14" width="3" style="1" customWidth="1"/>
    <col min="15" max="15" width="9.33203125" style="1" bestFit="1" customWidth="1"/>
    <col min="16" max="17" width="3.33203125" style="1" customWidth="1"/>
    <col min="18" max="18" width="7.6640625" style="1" customWidth="1"/>
    <col min="19" max="30" width="10.5546875" style="1" customWidth="1"/>
    <col min="31" max="31" width="10.88671875" style="1" customWidth="1"/>
    <col min="32" max="33" width="9" style="1"/>
    <col min="34" max="34" width="12.33203125" style="1" customWidth="1"/>
    <col min="35" max="35" width="11.5546875" style="1" customWidth="1"/>
    <col min="36" max="16384" width="9" style="1"/>
  </cols>
  <sheetData>
    <row r="1" spans="1:35">
      <c r="J1" s="4" t="s">
        <v>35</v>
      </c>
      <c r="L1" s="32"/>
      <c r="M1" s="32"/>
      <c r="N1" s="30" t="s">
        <v>106</v>
      </c>
      <c r="AA1" s="4" t="s">
        <v>35</v>
      </c>
      <c r="AC1" s="61" t="s">
        <v>124</v>
      </c>
      <c r="AD1" s="61"/>
      <c r="AI1" s="1" t="s">
        <v>107</v>
      </c>
    </row>
    <row r="2" spans="1:35">
      <c r="B2" s="5" t="s">
        <v>26</v>
      </c>
      <c r="C2" s="5" t="s">
        <v>27</v>
      </c>
      <c r="D2" s="5" t="s">
        <v>28</v>
      </c>
      <c r="E2" s="5" t="s">
        <v>29</v>
      </c>
      <c r="F2" s="5" t="s">
        <v>30</v>
      </c>
      <c r="G2" s="5" t="s">
        <v>31</v>
      </c>
      <c r="H2" s="5" t="s">
        <v>32</v>
      </c>
      <c r="I2" s="5" t="s">
        <v>33</v>
      </c>
      <c r="J2" s="5" t="s">
        <v>34</v>
      </c>
      <c r="S2" s="5" t="s">
        <v>26</v>
      </c>
      <c r="T2" s="5" t="s">
        <v>27</v>
      </c>
      <c r="U2" s="5" t="s">
        <v>28</v>
      </c>
      <c r="V2" s="5" t="s">
        <v>29</v>
      </c>
      <c r="W2" s="5" t="s">
        <v>30</v>
      </c>
      <c r="X2" s="5" t="s">
        <v>31</v>
      </c>
      <c r="Y2" s="5" t="s">
        <v>32</v>
      </c>
      <c r="Z2" s="5" t="s">
        <v>33</v>
      </c>
      <c r="AA2" s="5" t="s">
        <v>34</v>
      </c>
      <c r="AC2" s="61" t="s">
        <v>125</v>
      </c>
      <c r="AD2" s="62">
        <v>2.9337096610402784E-2</v>
      </c>
      <c r="AI2" s="1" t="s">
        <v>108</v>
      </c>
    </row>
    <row r="3" spans="1:35">
      <c r="A3" s="1" t="s">
        <v>109</v>
      </c>
      <c r="R3" s="1" t="s">
        <v>126</v>
      </c>
      <c r="AC3" s="61" t="s">
        <v>127</v>
      </c>
      <c r="AD3" s="62">
        <v>1.9077625517463503E-2</v>
      </c>
      <c r="AI3" s="1" t="s">
        <v>110</v>
      </c>
    </row>
    <row r="4" spans="1:35">
      <c r="A4" s="4" t="s">
        <v>11</v>
      </c>
      <c r="B4" s="33">
        <v>4902.6310231637299</v>
      </c>
      <c r="C4" s="33">
        <v>12337.15533197277</v>
      </c>
      <c r="D4" s="33">
        <v>41029.806351400504</v>
      </c>
      <c r="E4" s="33">
        <v>18147.172275722252</v>
      </c>
      <c r="F4" s="33">
        <v>3576.8221792260692</v>
      </c>
      <c r="G4" s="33">
        <v>17752.234046875001</v>
      </c>
      <c r="H4" s="33">
        <v>6935.0910849265902</v>
      </c>
      <c r="I4" s="33">
        <v>4796.1958635394449</v>
      </c>
      <c r="J4" s="33">
        <v>12635.792744800812</v>
      </c>
      <c r="N4" s="6"/>
      <c r="O4" s="6"/>
      <c r="P4" s="6"/>
      <c r="Q4" s="6"/>
      <c r="R4" s="4" t="s">
        <v>11</v>
      </c>
      <c r="S4" s="33">
        <v>4136.0511581864985</v>
      </c>
      <c r="T4" s="33">
        <v>10419.266598638444</v>
      </c>
      <c r="U4" s="33">
        <v>37939.317570025465</v>
      </c>
      <c r="V4" s="33">
        <v>17376.113786112521</v>
      </c>
      <c r="W4" s="33">
        <v>3456.6089613034624</v>
      </c>
      <c r="X4" s="33">
        <v>17507.202343749999</v>
      </c>
      <c r="Y4" s="33">
        <v>6946.554246329506</v>
      </c>
      <c r="Z4" s="33">
        <v>3012.7931769722813</v>
      </c>
      <c r="AA4" s="33">
        <v>10090.637240040609</v>
      </c>
      <c r="AC4" s="61" t="s">
        <v>128</v>
      </c>
      <c r="AD4" s="62">
        <v>1.2765744012803965E-2</v>
      </c>
    </row>
    <row r="5" spans="1:35">
      <c r="A5" s="4" t="s">
        <v>12</v>
      </c>
      <c r="B5" s="33">
        <v>4409.5107677687583</v>
      </c>
      <c r="C5" s="33">
        <v>11334.896399722922</v>
      </c>
      <c r="D5" s="33">
        <v>40683.603790469264</v>
      </c>
      <c r="E5" s="33">
        <v>18380.694143436391</v>
      </c>
      <c r="F5" s="33">
        <v>3422.8666191446027</v>
      </c>
      <c r="G5" s="33">
        <v>18898.095041666664</v>
      </c>
      <c r="H5" s="33">
        <v>6826.6997522388774</v>
      </c>
      <c r="I5" s="33">
        <v>4964.2167377398728</v>
      </c>
      <c r="J5" s="33">
        <v>13597.644876043189</v>
      </c>
      <c r="N5" s="6"/>
      <c r="O5" s="6"/>
      <c r="P5" s="6"/>
      <c r="Q5" s="6"/>
      <c r="R5" s="4" t="s">
        <v>12</v>
      </c>
      <c r="S5" s="33">
        <v>3720.0383884379335</v>
      </c>
      <c r="T5" s="33">
        <v>9572.8199861460762</v>
      </c>
      <c r="U5" s="33">
        <v>37619.189523463079</v>
      </c>
      <c r="V5" s="33">
        <v>17599.707171819566</v>
      </c>
      <c r="W5" s="33">
        <v>3307.8309572301428</v>
      </c>
      <c r="X5" s="33">
        <v>18637.252083333333</v>
      </c>
      <c r="Y5" s="33">
        <v>6837.9876119438786</v>
      </c>
      <c r="Z5" s="33">
        <v>3118.3368869936035</v>
      </c>
      <c r="AA5" s="33">
        <v>10858.74380215949</v>
      </c>
      <c r="AC5" s="61" t="s">
        <v>129</v>
      </c>
      <c r="AD5" s="62">
        <v>4.081297746877021E-2</v>
      </c>
      <c r="AI5" s="1" t="s">
        <v>111</v>
      </c>
    </row>
    <row r="6" spans="1:35">
      <c r="A6" s="4" t="s">
        <v>13</v>
      </c>
      <c r="B6" s="33">
        <v>4598.296115224708</v>
      </c>
      <c r="C6" s="33">
        <v>12420.187906314708</v>
      </c>
      <c r="D6" s="33">
        <v>47387.44140560204</v>
      </c>
      <c r="E6" s="33">
        <v>20005.876738469335</v>
      </c>
      <c r="F6" s="33">
        <v>3987.3570061099795</v>
      </c>
      <c r="G6" s="33">
        <v>21668.212593750002</v>
      </c>
      <c r="H6" s="33">
        <v>7832.7541642822325</v>
      </c>
      <c r="I6" s="33">
        <v>5773.7673134328352</v>
      </c>
      <c r="J6" s="33">
        <v>15328.763476869441</v>
      </c>
      <c r="N6" s="6"/>
      <c r="O6" s="6"/>
      <c r="P6" s="6"/>
      <c r="Q6" s="6"/>
      <c r="R6" s="4" t="s">
        <v>13</v>
      </c>
      <c r="S6" s="33">
        <v>3879.3057612353996</v>
      </c>
      <c r="T6" s="33">
        <v>10489.395315735375</v>
      </c>
      <c r="U6" s="33">
        <v>43818.070280101856</v>
      </c>
      <c r="V6" s="33">
        <v>19155.836923466803</v>
      </c>
      <c r="W6" s="33">
        <v>3853.3503054989815</v>
      </c>
      <c r="X6" s="33">
        <v>21369.129687500001</v>
      </c>
      <c r="Y6" s="33">
        <v>7845.7082141116089</v>
      </c>
      <c r="Z6" s="33">
        <v>3626.8656716417909</v>
      </c>
      <c r="AA6" s="33">
        <v>12241.173843472043</v>
      </c>
      <c r="AC6" s="61" t="s">
        <v>130</v>
      </c>
      <c r="AD6" s="62">
        <v>2.886969760016769E-2</v>
      </c>
      <c r="AI6" s="1" t="s">
        <v>112</v>
      </c>
    </row>
    <row r="7" spans="1:35">
      <c r="A7" s="4" t="s">
        <v>14</v>
      </c>
      <c r="B7" s="33">
        <v>5365.2364759529746</v>
      </c>
      <c r="C7" s="33">
        <v>15050.038410039704</v>
      </c>
      <c r="D7" s="33">
        <v>61601.13279228811</v>
      </c>
      <c r="E7" s="33">
        <v>24792.42</v>
      </c>
      <c r="F7" s="33">
        <v>4811.72</v>
      </c>
      <c r="G7" s="33">
        <v>27473.179515625001</v>
      </c>
      <c r="H7" s="33">
        <v>10074.584820358757</v>
      </c>
      <c r="I7" s="33">
        <v>7163.74</v>
      </c>
      <c r="J7" s="33">
        <v>19828.307999999997</v>
      </c>
      <c r="N7" s="6"/>
      <c r="O7" s="6"/>
      <c r="P7" s="6"/>
      <c r="Q7" s="6"/>
      <c r="R7" s="4" t="s">
        <v>14</v>
      </c>
      <c r="S7" s="33">
        <v>4526.3237976487344</v>
      </c>
      <c r="T7" s="33">
        <v>12710.420501985187</v>
      </c>
      <c r="U7" s="33">
        <v>56961.139614405241</v>
      </c>
      <c r="V7" s="33">
        <v>23739</v>
      </c>
      <c r="W7" s="33">
        <v>4650</v>
      </c>
      <c r="X7" s="33">
        <v>27093.975781249999</v>
      </c>
      <c r="Y7" s="33">
        <v>10091.241017937893</v>
      </c>
      <c r="Z7" s="33">
        <v>4500</v>
      </c>
      <c r="AA7" s="33">
        <v>15834.4</v>
      </c>
      <c r="AC7" s="61" t="s">
        <v>131</v>
      </c>
      <c r="AD7" s="62">
        <v>3.5733541105428E-2</v>
      </c>
    </row>
    <row r="8" spans="1:35">
      <c r="A8" s="4" t="s">
        <v>15</v>
      </c>
      <c r="B8" s="33">
        <v>5429.45</v>
      </c>
      <c r="C8" s="33">
        <v>15401.688</v>
      </c>
      <c r="D8" s="33">
        <v>61599.899999999994</v>
      </c>
      <c r="E8" s="33">
        <v>24792.42</v>
      </c>
      <c r="F8" s="33">
        <v>4811.72</v>
      </c>
      <c r="G8" s="33">
        <v>27476.25</v>
      </c>
      <c r="H8" s="33">
        <v>10072.02354</v>
      </c>
      <c r="I8" s="33">
        <v>7163.74</v>
      </c>
      <c r="J8" s="33">
        <v>19828.307999999997</v>
      </c>
      <c r="N8" s="6"/>
      <c r="O8" s="6"/>
      <c r="P8" s="6"/>
      <c r="Q8" s="6"/>
      <c r="R8" s="4" t="s">
        <v>15</v>
      </c>
      <c r="S8" s="33">
        <v>4580.5</v>
      </c>
      <c r="T8" s="33">
        <v>13007.4</v>
      </c>
      <c r="U8" s="33">
        <v>56960</v>
      </c>
      <c r="V8" s="33">
        <v>23739</v>
      </c>
      <c r="W8" s="33">
        <v>4650</v>
      </c>
      <c r="X8" s="33">
        <v>27097</v>
      </c>
      <c r="Y8" s="33">
        <v>10088.677</v>
      </c>
      <c r="Z8" s="33">
        <v>4500</v>
      </c>
      <c r="AA8" s="33">
        <v>15834.4</v>
      </c>
      <c r="AC8" s="61" t="s">
        <v>132</v>
      </c>
      <c r="AD8" s="62">
        <v>9.4525016643200229E-3</v>
      </c>
    </row>
    <row r="9" spans="1:35">
      <c r="A9" s="4" t="s">
        <v>16</v>
      </c>
      <c r="B9" s="33">
        <v>5017.3262994893721</v>
      </c>
      <c r="C9" s="33">
        <v>13657.771660637582</v>
      </c>
      <c r="D9" s="33">
        <v>52244.057524918149</v>
      </c>
      <c r="E9" s="33">
        <v>22785.017980233148</v>
      </c>
      <c r="F9" s="33">
        <v>4225.6730769230771</v>
      </c>
      <c r="G9" s="33">
        <v>23851.58746875</v>
      </c>
      <c r="H9" s="33">
        <v>8776.6430750972904</v>
      </c>
      <c r="I9" s="33">
        <v>6415.2970149253733</v>
      </c>
      <c r="J9" s="33">
        <v>17257.010536079841</v>
      </c>
      <c r="N9" s="6"/>
      <c r="O9" s="6"/>
      <c r="P9" s="6"/>
      <c r="Q9" s="6"/>
      <c r="R9" s="4" t="s">
        <v>16</v>
      </c>
      <c r="S9" s="33">
        <v>4232.8149744685907</v>
      </c>
      <c r="T9" s="33">
        <v>11534.583031879078</v>
      </c>
      <c r="U9" s="33">
        <v>48308.876245907602</v>
      </c>
      <c r="V9" s="33">
        <v>21816.899011657373</v>
      </c>
      <c r="W9" s="33">
        <v>4083.6538461538462</v>
      </c>
      <c r="X9" s="33">
        <v>23522.373437499999</v>
      </c>
      <c r="Y9" s="33">
        <v>8791.1537548645192</v>
      </c>
      <c r="Z9" s="33">
        <v>4029.8507462686566</v>
      </c>
      <c r="AA9" s="33">
        <v>13781.026803992056</v>
      </c>
      <c r="AC9" s="61" t="s">
        <v>133</v>
      </c>
      <c r="AD9" s="62">
        <v>0.01</v>
      </c>
    </row>
    <row r="10" spans="1:35">
      <c r="A10" s="4" t="s">
        <v>17</v>
      </c>
      <c r="B10" s="33">
        <v>4636.3074460502867</v>
      </c>
      <c r="C10" s="33">
        <v>11749.499267336025</v>
      </c>
      <c r="D10" s="33">
        <v>42394.91191851582</v>
      </c>
      <c r="E10" s="33">
        <v>19024.686872782564</v>
      </c>
      <c r="F10" s="33">
        <v>3551.166252545825</v>
      </c>
      <c r="G10" s="33">
        <v>19483.807557291664</v>
      </c>
      <c r="H10" s="33">
        <v>7359.5851483880406</v>
      </c>
      <c r="I10" s="33">
        <v>5391.8998720682303</v>
      </c>
      <c r="J10" s="33">
        <v>14828.402014098627</v>
      </c>
      <c r="N10" s="6"/>
      <c r="O10" s="6"/>
      <c r="P10" s="6"/>
      <c r="Q10" s="6"/>
      <c r="R10" s="4" t="s">
        <v>17</v>
      </c>
      <c r="S10" s="33">
        <v>3911.3723025143536</v>
      </c>
      <c r="T10" s="33">
        <v>9922.9633668012339</v>
      </c>
      <c r="U10" s="33">
        <v>39201.595925791196</v>
      </c>
      <c r="V10" s="33">
        <v>18216.34363912823</v>
      </c>
      <c r="W10" s="33">
        <v>3431.8126272912423</v>
      </c>
      <c r="X10" s="33">
        <v>19214.877864583334</v>
      </c>
      <c r="Y10" s="33">
        <v>7371.7574194020499</v>
      </c>
      <c r="Z10" s="33">
        <v>3386.993603411514</v>
      </c>
      <c r="AA10" s="33">
        <v>11841.600704931325</v>
      </c>
    </row>
    <row r="11" spans="1:35">
      <c r="A11" s="4" t="s">
        <v>18</v>
      </c>
      <c r="B11" s="33">
        <v>5368.7253157790537</v>
      </c>
      <c r="C11" s="33">
        <v>13259.921714460219</v>
      </c>
      <c r="D11" s="33">
        <v>43539.631810112769</v>
      </c>
      <c r="E11" s="33">
        <v>18979.664584389255</v>
      </c>
      <c r="F11" s="33">
        <v>3848.8090020366599</v>
      </c>
      <c r="G11" s="33">
        <v>18665.038229166665</v>
      </c>
      <c r="H11" s="33">
        <v>7680.1061112469779</v>
      </c>
      <c r="I11" s="33">
        <v>5132.2376119402988</v>
      </c>
      <c r="J11" s="33">
        <v>14380.965802197803</v>
      </c>
      <c r="N11" s="6"/>
      <c r="O11" s="6"/>
      <c r="P11" s="6"/>
      <c r="Q11" s="6"/>
      <c r="R11" s="4" t="s">
        <v>18</v>
      </c>
      <c r="S11" s="33">
        <v>4529.2657889526827</v>
      </c>
      <c r="T11" s="33">
        <v>11198.58572301092</v>
      </c>
      <c r="U11" s="33">
        <v>40260.090505638414</v>
      </c>
      <c r="V11" s="33">
        <v>18173.229219462748</v>
      </c>
      <c r="W11" s="33">
        <v>3719.4501018329938</v>
      </c>
      <c r="X11" s="33">
        <v>18407.411458333332</v>
      </c>
      <c r="Y11" s="33">
        <v>7692.8055623488963</v>
      </c>
      <c r="Z11" s="33">
        <v>3223.8805970149256</v>
      </c>
      <c r="AA11" s="33">
        <v>11484.290109890109</v>
      </c>
    </row>
    <row r="12" spans="1:35">
      <c r="A12" s="4" t="s">
        <v>19</v>
      </c>
      <c r="B12" s="33">
        <v>6125.5144042763804</v>
      </c>
      <c r="C12" s="33">
        <v>14993.045701902307</v>
      </c>
      <c r="D12" s="33">
        <v>49294.25521935249</v>
      </c>
      <c r="E12" s="33">
        <v>22252.020892042576</v>
      </c>
      <c r="F12" s="33">
        <v>4700.6737678207737</v>
      </c>
      <c r="G12" s="33">
        <v>24411.745947916668</v>
      </c>
      <c r="H12" s="33">
        <v>9608.6813914413797</v>
      </c>
      <c r="I12" s="33">
        <v>6858.2520469083156</v>
      </c>
      <c r="J12" s="33">
        <v>17016.458486670796</v>
      </c>
      <c r="N12" s="6"/>
      <c r="O12" s="6"/>
      <c r="P12" s="6"/>
      <c r="Q12" s="6"/>
      <c r="R12" s="4" t="s">
        <v>19</v>
      </c>
      <c r="S12" s="33">
        <v>5167.720213819046</v>
      </c>
      <c r="T12" s="33">
        <v>12662.285095115374</v>
      </c>
      <c r="U12" s="33">
        <v>45581.260967624592</v>
      </c>
      <c r="V12" s="33">
        <v>21306.544602128739</v>
      </c>
      <c r="W12" s="33">
        <v>4542.6883910386969</v>
      </c>
      <c r="X12" s="33">
        <v>24074.797395833335</v>
      </c>
      <c r="Y12" s="33">
        <v>9624.5695720689346</v>
      </c>
      <c r="Z12" s="33">
        <v>4308.1023454157785</v>
      </c>
      <c r="AA12" s="33">
        <v>13588.92433353979</v>
      </c>
    </row>
    <row r="13" spans="1:35">
      <c r="A13" s="4" t="s">
        <v>20</v>
      </c>
      <c r="B13" s="33">
        <v>6378.32</v>
      </c>
      <c r="C13" s="33">
        <v>15903.616</v>
      </c>
      <c r="D13" s="33">
        <v>53471.690715896686</v>
      </c>
      <c r="E13" s="33">
        <v>23725.365770400407</v>
      </c>
      <c r="F13" s="33">
        <v>5039.37</v>
      </c>
      <c r="G13" s="33">
        <v>25260.159958333334</v>
      </c>
      <c r="H13" s="33">
        <v>9849.9855289052848</v>
      </c>
      <c r="I13" s="33">
        <v>6858.2520469083156</v>
      </c>
      <c r="J13" s="33">
        <v>18496.009112667693</v>
      </c>
      <c r="N13" s="6"/>
      <c r="O13" s="6"/>
      <c r="P13" s="6"/>
      <c r="Q13" s="6"/>
      <c r="R13" s="4" t="s">
        <v>20</v>
      </c>
      <c r="S13" s="33">
        <v>5381</v>
      </c>
      <c r="T13" s="33">
        <v>13431.3</v>
      </c>
      <c r="U13" s="33">
        <v>49444.035794834483</v>
      </c>
      <c r="V13" s="33">
        <v>22717.288520020273</v>
      </c>
      <c r="W13" s="33">
        <v>4870</v>
      </c>
      <c r="X13" s="33">
        <v>24911.497916666667</v>
      </c>
      <c r="Y13" s="33">
        <v>9866.2764452642441</v>
      </c>
      <c r="Z13" s="33">
        <v>4308.1023454157785</v>
      </c>
      <c r="AA13" s="33">
        <v>14770.455633384627</v>
      </c>
    </row>
    <row r="14" spans="1:35">
      <c r="A14" s="4" t="s">
        <v>21</v>
      </c>
      <c r="B14" s="33">
        <v>6340.5629305088105</v>
      </c>
      <c r="C14" s="33">
        <v>15846.399604269391</v>
      </c>
      <c r="D14" s="33">
        <v>53469.897563477629</v>
      </c>
      <c r="E14" s="33">
        <v>23725.365770400407</v>
      </c>
      <c r="F14" s="33">
        <v>5039.37</v>
      </c>
      <c r="G14" s="33">
        <v>25274.472218749997</v>
      </c>
      <c r="H14" s="33">
        <v>9849.863066802267</v>
      </c>
      <c r="I14" s="33">
        <v>6858.2520469083156</v>
      </c>
      <c r="J14" s="33">
        <v>18496.009112667693</v>
      </c>
      <c r="N14" s="6"/>
      <c r="O14" s="6"/>
      <c r="P14" s="6"/>
      <c r="Q14" s="6"/>
      <c r="R14" s="4" t="s">
        <v>21</v>
      </c>
      <c r="S14" s="33">
        <v>5349.1465254405075</v>
      </c>
      <c r="T14" s="33">
        <v>13382.980213469589</v>
      </c>
      <c r="U14" s="33">
        <v>49442.378173881414</v>
      </c>
      <c r="V14" s="33">
        <v>22717.288520020273</v>
      </c>
      <c r="W14" s="33">
        <v>4870</v>
      </c>
      <c r="X14" s="33">
        <v>24925.610937500001</v>
      </c>
      <c r="Y14" s="33">
        <v>9866.1533401133493</v>
      </c>
      <c r="Z14" s="33">
        <v>4308.1023454157785</v>
      </c>
      <c r="AA14" s="33">
        <v>14770.455633384627</v>
      </c>
    </row>
    <row r="15" spans="1:35">
      <c r="A15" s="4" t="s">
        <v>22</v>
      </c>
      <c r="B15" s="33">
        <v>5570.8965139576321</v>
      </c>
      <c r="C15" s="33">
        <v>14335.265152229289</v>
      </c>
      <c r="D15" s="33">
        <v>48376.084964714442</v>
      </c>
      <c r="E15" s="33">
        <v>21046.749637607703</v>
      </c>
      <c r="F15" s="33">
        <v>4310.6556822810589</v>
      </c>
      <c r="G15" s="33">
        <v>21744.874703124999</v>
      </c>
      <c r="H15" s="33">
        <v>8130.2948349638573</v>
      </c>
      <c r="I15" s="33">
        <v>5743.2135181236681</v>
      </c>
      <c r="J15" s="33">
        <v>15293.063235851887</v>
      </c>
      <c r="N15" s="6"/>
      <c r="O15" s="6"/>
      <c r="P15" s="6"/>
      <c r="Q15" s="6"/>
      <c r="R15" s="4" t="s">
        <v>22</v>
      </c>
      <c r="S15" s="63">
        <v>4699.825697881608</v>
      </c>
      <c r="T15" s="63">
        <v>12106.757611464493</v>
      </c>
      <c r="U15" s="63">
        <v>44732.24823572208</v>
      </c>
      <c r="V15" s="63">
        <v>20152.481880385199</v>
      </c>
      <c r="W15" s="63">
        <v>4165.7841140529536</v>
      </c>
      <c r="X15" s="63">
        <v>21444.735156250001</v>
      </c>
      <c r="Y15" s="63">
        <v>8143.7417481928578</v>
      </c>
      <c r="Z15" s="63">
        <v>3607.6759061833691</v>
      </c>
      <c r="AA15" s="63">
        <v>12212.66179259439</v>
      </c>
    </row>
    <row r="16" spans="1:35">
      <c r="B16" s="9"/>
      <c r="C16" s="9"/>
      <c r="D16" s="9"/>
      <c r="E16" s="9"/>
      <c r="F16" s="9"/>
      <c r="G16" s="9"/>
      <c r="H16" s="9"/>
      <c r="I16" s="9"/>
      <c r="J16" s="9"/>
      <c r="K16" s="9"/>
      <c r="R16" s="1" t="s">
        <v>134</v>
      </c>
      <c r="S16" s="43">
        <f>S13</f>
        <v>5381</v>
      </c>
      <c r="T16" s="43">
        <f>T13</f>
        <v>13431.3</v>
      </c>
      <c r="U16" s="43">
        <f>U8</f>
        <v>56960</v>
      </c>
      <c r="V16" s="43">
        <f t="shared" ref="V16:AA16" si="0">V8</f>
        <v>23739</v>
      </c>
      <c r="W16" s="43">
        <f>W13</f>
        <v>4870</v>
      </c>
      <c r="X16" s="43">
        <f t="shared" si="0"/>
        <v>27097</v>
      </c>
      <c r="Y16" s="43">
        <f t="shared" si="0"/>
        <v>10088.677</v>
      </c>
      <c r="Z16" s="43">
        <f t="shared" si="0"/>
        <v>4500</v>
      </c>
      <c r="AA16" s="43">
        <f t="shared" si="0"/>
        <v>15834.4</v>
      </c>
      <c r="AB16" s="43">
        <f>SUM(S16:AA16)</f>
        <v>161901.37699999998</v>
      </c>
    </row>
    <row r="17" spans="1:31">
      <c r="A17" s="64" t="s">
        <v>135</v>
      </c>
      <c r="B17" s="34">
        <v>188858.0287090936</v>
      </c>
      <c r="C17" s="9"/>
      <c r="D17" s="9"/>
      <c r="E17" s="9"/>
      <c r="F17" s="9"/>
      <c r="G17" s="9"/>
      <c r="H17" s="9"/>
      <c r="I17" s="9"/>
      <c r="J17" s="9"/>
      <c r="K17" s="9"/>
    </row>
    <row r="18" spans="1:31">
      <c r="A18" s="16"/>
    </row>
    <row r="19" spans="1:31" ht="15.6" thickBot="1">
      <c r="A19" s="64" t="s">
        <v>136</v>
      </c>
      <c r="B19" s="7" t="s">
        <v>39</v>
      </c>
      <c r="O19" s="1" t="s">
        <v>113</v>
      </c>
    </row>
    <row r="20" spans="1:31">
      <c r="A20" s="4" t="s">
        <v>11</v>
      </c>
      <c r="B20" s="35">
        <v>1.5719343813692759E-2</v>
      </c>
      <c r="C20" s="35">
        <v>2.0724892259678607E-2</v>
      </c>
      <c r="D20" s="35">
        <v>1.1746355934552338E-2</v>
      </c>
      <c r="E20" s="35">
        <v>1.5127906680738655E-2</v>
      </c>
      <c r="F20" s="35">
        <v>5.5638404961872001E-2</v>
      </c>
      <c r="G20" s="35">
        <v>2.2273986865244753E-2</v>
      </c>
      <c r="H20" s="35">
        <v>2.3107314032827238E-2</v>
      </c>
      <c r="I20" s="35">
        <v>3.8390910446174618E-2</v>
      </c>
      <c r="J20" s="35">
        <v>1.0427843458493598E-2</v>
      </c>
      <c r="O20" s="94" t="e">
        <f>HLOOKUP('入力シート(太陽光)'!$E$13,$B$2:$J$31,ROW()-1,0)</f>
        <v>#N/A</v>
      </c>
      <c r="R20" s="36"/>
      <c r="S20" s="36"/>
      <c r="T20" s="36"/>
      <c r="U20" s="36"/>
      <c r="V20" s="36"/>
      <c r="W20" s="36"/>
      <c r="X20" s="36"/>
    </row>
    <row r="21" spans="1:31">
      <c r="A21" s="4" t="s">
        <v>12</v>
      </c>
      <c r="B21" s="35">
        <v>5.0066628445240784E-2</v>
      </c>
      <c r="C21" s="35">
        <v>0.12507682329835709</v>
      </c>
      <c r="D21" s="35">
        <v>8.4470176662906474E-2</v>
      </c>
      <c r="E21" s="35">
        <v>0.10144876373023283</v>
      </c>
      <c r="F21" s="35">
        <v>0.24241194101426819</v>
      </c>
      <c r="G21" s="35">
        <v>0.12440312925785983</v>
      </c>
      <c r="H21" s="35">
        <v>0.14164618417244657</v>
      </c>
      <c r="I21" s="35">
        <v>0.14894166197398734</v>
      </c>
      <c r="J21" s="35">
        <v>5.1711877190131844E-2</v>
      </c>
      <c r="O21" s="95" t="e">
        <f>HLOOKUP('入力シート(太陽光)'!$E$13,$B$2:$J$31,ROW()-1,0)</f>
        <v>#N/A</v>
      </c>
      <c r="R21" s="36"/>
      <c r="S21" s="36"/>
      <c r="T21" s="36"/>
      <c r="U21" s="36"/>
      <c r="V21" s="36"/>
      <c r="W21" s="36"/>
      <c r="X21" s="36"/>
    </row>
    <row r="22" spans="1:31">
      <c r="A22" s="4" t="s">
        <v>13</v>
      </c>
      <c r="B22" s="35">
        <v>7.0090486811893019E-2</v>
      </c>
      <c r="C22" s="35">
        <v>0.18959180658102168</v>
      </c>
      <c r="D22" s="35">
        <v>0.16657165325650364</v>
      </c>
      <c r="E22" s="35">
        <v>0.18652754985386114</v>
      </c>
      <c r="F22" s="35">
        <v>0.26790864247477997</v>
      </c>
      <c r="G22" s="35">
        <v>0.20097849855321828</v>
      </c>
      <c r="H22" s="35">
        <v>0.20376419393029321</v>
      </c>
      <c r="I22" s="35">
        <v>0.2335364036792979</v>
      </c>
      <c r="J22" s="35">
        <v>0.11203752084294104</v>
      </c>
      <c r="O22" s="95" t="e">
        <f>HLOOKUP('入力シート(太陽光)'!$E$13,$B$2:$J$31,ROW()-1,0)</f>
        <v>#N/A</v>
      </c>
      <c r="R22" s="36"/>
      <c r="S22" s="36"/>
      <c r="T22" s="36"/>
      <c r="U22" s="36"/>
      <c r="V22" s="36"/>
      <c r="W22" s="36"/>
      <c r="X22" s="36"/>
    </row>
    <row r="23" spans="1:31">
      <c r="A23" s="4" t="s">
        <v>14</v>
      </c>
      <c r="B23" s="35">
        <v>9.9794537304032135E-2</v>
      </c>
      <c r="C23" s="35">
        <v>0.20262439752059908</v>
      </c>
      <c r="D23" s="35">
        <v>0.18955662637092774</v>
      </c>
      <c r="E23" s="35">
        <v>0.22874556855694289</v>
      </c>
      <c r="F23" s="35">
        <v>0.33588671259095165</v>
      </c>
      <c r="G23" s="35">
        <v>0.25268247312024167</v>
      </c>
      <c r="H23" s="35">
        <v>0.27188206365943857</v>
      </c>
      <c r="I23" s="35">
        <v>0.26535798272730715</v>
      </c>
      <c r="J23" s="35">
        <v>0.11694123126577333</v>
      </c>
      <c r="O23" s="95" t="e">
        <f>HLOOKUP('入力シート(太陽光)'!$E$13,$B$2:$J$31,ROW()-1,0)</f>
        <v>#N/A</v>
      </c>
      <c r="R23" s="36"/>
      <c r="S23" s="36"/>
      <c r="T23" s="36"/>
      <c r="V23" s="36"/>
      <c r="W23" s="36"/>
      <c r="X23" s="36"/>
    </row>
    <row r="24" spans="1:31">
      <c r="A24" s="4" t="s">
        <v>15</v>
      </c>
      <c r="B24" s="35">
        <v>8.6378176557467448E-2</v>
      </c>
      <c r="C24" s="35">
        <v>0.20671161182540634</v>
      </c>
      <c r="D24" s="35">
        <v>0.18413905267290778</v>
      </c>
      <c r="E24" s="35">
        <v>0.20506918064842936</v>
      </c>
      <c r="F24" s="35">
        <v>0.28736722517672064</v>
      </c>
      <c r="G24" s="35">
        <v>0.23424177556501086</v>
      </c>
      <c r="H24" s="35">
        <v>0.26895291437973878</v>
      </c>
      <c r="I24" s="35">
        <v>0.27393608766874794</v>
      </c>
      <c r="J24" s="35">
        <v>0.11484452051668853</v>
      </c>
      <c r="O24" s="95" t="e">
        <f>HLOOKUP('入力シート(太陽光)'!$E$13,$B$2:$J$31,ROW()-1,0)</f>
        <v>#N/A</v>
      </c>
      <c r="R24" s="36"/>
      <c r="S24" s="36"/>
      <c r="T24" s="36"/>
      <c r="U24" s="36"/>
      <c r="V24" s="36"/>
      <c r="W24" s="36"/>
      <c r="X24" s="36"/>
    </row>
    <row r="25" spans="1:31">
      <c r="A25" s="4" t="s">
        <v>16</v>
      </c>
      <c r="B25" s="35">
        <v>7.8711821946050073E-2</v>
      </c>
      <c r="C25" s="35">
        <v>0.15966777488023076</v>
      </c>
      <c r="D25" s="35">
        <v>0.14185437632276152</v>
      </c>
      <c r="E25" s="35">
        <v>0.16352357358060218</v>
      </c>
      <c r="F25" s="35">
        <v>0.22893769904283293</v>
      </c>
      <c r="G25" s="35">
        <v>0.18236424017505662</v>
      </c>
      <c r="H25" s="35">
        <v>0.18090201457721847</v>
      </c>
      <c r="I25" s="35">
        <v>0.2156402569360775</v>
      </c>
      <c r="J25" s="35">
        <v>0.12006891375797346</v>
      </c>
      <c r="O25" s="95" t="e">
        <f>HLOOKUP('入力シート(太陽光)'!$E$13,$B$2:$J$31,ROW()-1,0)</f>
        <v>#N/A</v>
      </c>
      <c r="R25" s="36"/>
      <c r="S25" s="36"/>
      <c r="T25" s="36"/>
      <c r="U25" s="36"/>
      <c r="V25" s="36"/>
      <c r="W25" s="36"/>
      <c r="X25" s="36"/>
    </row>
    <row r="26" spans="1:31">
      <c r="A26" s="4" t="s">
        <v>17</v>
      </c>
      <c r="B26" s="35">
        <v>1.4347851721499163E-2</v>
      </c>
      <c r="C26" s="35">
        <v>8.9850550672750509E-2</v>
      </c>
      <c r="D26" s="35">
        <v>9.3477555907351462E-2</v>
      </c>
      <c r="E26" s="35">
        <v>0.12049443054042047</v>
      </c>
      <c r="F26" s="35">
        <v>0.1553472272328327</v>
      </c>
      <c r="G26" s="35">
        <v>0.13691791347231919</v>
      </c>
      <c r="H26" s="35">
        <v>0.14591010600587448</v>
      </c>
      <c r="I26" s="35">
        <v>0.15916577039064861</v>
      </c>
      <c r="J26" s="35">
        <v>7.7293756494152197E-2</v>
      </c>
      <c r="O26" s="95" t="e">
        <f>HLOOKUP('入力シート(太陽光)'!$E$13,$B$2:$J$31,ROW()-1,0)</f>
        <v>#N/A</v>
      </c>
      <c r="R26" s="36"/>
      <c r="S26" s="36"/>
      <c r="T26" s="36"/>
      <c r="U26" s="36"/>
      <c r="V26" s="36"/>
      <c r="W26" s="36"/>
      <c r="X26" s="36"/>
    </row>
    <row r="27" spans="1:31">
      <c r="A27" s="4" t="s">
        <v>18</v>
      </c>
      <c r="B27" s="35">
        <v>7.7795003715276055E-3</v>
      </c>
      <c r="C27" s="35">
        <v>2.2634762892942393E-2</v>
      </c>
      <c r="D27" s="35">
        <v>1.0034131904165387E-2</v>
      </c>
      <c r="E27" s="35">
        <v>7.2375123030361203E-3</v>
      </c>
      <c r="F27" s="35">
        <v>1.9142606821842642E-2</v>
      </c>
      <c r="G27" s="35">
        <v>8.6988456118709794E-3</v>
      </c>
      <c r="H27" s="35">
        <v>1.0640779097040807E-2</v>
      </c>
      <c r="I27" s="35">
        <v>1.0745354851247115E-2</v>
      </c>
      <c r="J27" s="35">
        <v>4.6489690538829608E-3</v>
      </c>
      <c r="O27" s="95" t="e">
        <f>HLOOKUP('入力シート(太陽光)'!$E$13,$B$2:$J$31,ROW()-1,0)</f>
        <v>#N/A</v>
      </c>
      <c r="R27" s="36"/>
      <c r="S27" s="36"/>
      <c r="T27" s="36"/>
      <c r="U27" s="36"/>
      <c r="V27" s="36"/>
      <c r="W27" s="36"/>
      <c r="X27" s="36"/>
    </row>
    <row r="28" spans="1:31">
      <c r="A28" s="4" t="s">
        <v>19</v>
      </c>
      <c r="B28" s="35">
        <v>7.4156883363993877E-3</v>
      </c>
      <c r="C28" s="35">
        <v>7.3809520780714786E-3</v>
      </c>
      <c r="D28" s="35">
        <v>5.2172515144577819E-3</v>
      </c>
      <c r="E28" s="35">
        <v>2.2571198108192529E-2</v>
      </c>
      <c r="F28" s="35">
        <v>1.1658413973181476E-2</v>
      </c>
      <c r="G28" s="35">
        <v>2.0592968188522808E-2</v>
      </c>
      <c r="H28" s="35">
        <v>2.1954457443509046E-2</v>
      </c>
      <c r="I28" s="35">
        <v>2.4186037916961316E-2</v>
      </c>
      <c r="J28" s="35">
        <v>1.2980332680952505E-2</v>
      </c>
      <c r="O28" s="95" t="e">
        <f>HLOOKUP('入力シート(太陽光)'!$E$13,$B$2:$J$31,ROW()-1,0)</f>
        <v>#N/A</v>
      </c>
      <c r="R28" s="36"/>
      <c r="S28" s="36"/>
      <c r="T28" s="36"/>
      <c r="U28" s="36"/>
      <c r="V28" s="36"/>
      <c r="W28" s="36"/>
      <c r="X28" s="36"/>
    </row>
    <row r="29" spans="1:31">
      <c r="A29" s="4" t="s">
        <v>20</v>
      </c>
      <c r="B29" s="35">
        <v>1.02382070899876E-2</v>
      </c>
      <c r="C29" s="35">
        <v>2.089371563833824E-2</v>
      </c>
      <c r="D29" s="35">
        <v>1.615410076119992E-2</v>
      </c>
      <c r="E29" s="35">
        <v>2.2901194357134197E-2</v>
      </c>
      <c r="F29" s="35">
        <v>1.4601979178914651E-2</v>
      </c>
      <c r="G29" s="35">
        <v>2.1832691239340521E-2</v>
      </c>
      <c r="H29" s="35">
        <v>2.7126788405617139E-2</v>
      </c>
      <c r="I29" s="35">
        <v>3.0945843938362864E-2</v>
      </c>
      <c r="J29" s="35">
        <v>1.2381066217232903E-2</v>
      </c>
      <c r="O29" s="95" t="e">
        <f>HLOOKUP('入力シート(太陽光)'!$E$13,$B$2:$J$31,ROW()-1,0)</f>
        <v>#N/A</v>
      </c>
      <c r="R29" s="36"/>
      <c r="S29" s="36"/>
      <c r="T29" s="36"/>
      <c r="U29" s="36"/>
      <c r="V29" s="36"/>
      <c r="W29" s="36"/>
      <c r="X29" s="36"/>
    </row>
    <row r="30" spans="1:31">
      <c r="A30" s="4" t="s">
        <v>21</v>
      </c>
      <c r="B30" s="35">
        <v>1.4526146866687328E-2</v>
      </c>
      <c r="C30" s="35">
        <v>2.0855334963761622E-2</v>
      </c>
      <c r="D30" s="35">
        <v>1.7528327833106091E-2</v>
      </c>
      <c r="E30" s="35">
        <v>4.4655455993622514E-2</v>
      </c>
      <c r="F30" s="35">
        <v>2.518591360617322E-2</v>
      </c>
      <c r="G30" s="35">
        <v>4.3078586681082408E-2</v>
      </c>
      <c r="H30" s="35">
        <v>3.8197228299954866E-2</v>
      </c>
      <c r="I30" s="35">
        <v>4.9539546521142709E-2</v>
      </c>
      <c r="J30" s="35">
        <v>2.0265939779208986E-2</v>
      </c>
      <c r="O30" s="95" t="e">
        <f>HLOOKUP('入力シート(太陽光)'!$E$13,$B$2:$J$31,ROW()-1,0)</f>
        <v>#N/A</v>
      </c>
      <c r="R30" s="1" t="s">
        <v>114</v>
      </c>
    </row>
    <row r="31" spans="1:31" ht="15.6" thickBot="1">
      <c r="A31" s="4" t="s">
        <v>22</v>
      </c>
      <c r="B31" s="35">
        <v>1.5379540314726971E-2</v>
      </c>
      <c r="C31" s="35">
        <v>1.9430333600022529E-2</v>
      </c>
      <c r="D31" s="35">
        <v>1.0320003958846949E-2</v>
      </c>
      <c r="E31" s="35">
        <v>2.0037220038824227E-2</v>
      </c>
      <c r="F31" s="35">
        <v>4.1611637590147577E-2</v>
      </c>
      <c r="G31" s="35">
        <v>2.3891413952450355E-2</v>
      </c>
      <c r="H31" s="35">
        <v>2.5069388398594458E-2</v>
      </c>
      <c r="I31" s="35">
        <v>3.5544366604624754E-2</v>
      </c>
      <c r="J31" s="35">
        <v>1.0369796127231668E-2</v>
      </c>
      <c r="O31" s="96" t="e">
        <f>HLOOKUP('入力シート(太陽光)'!$E$13,$B$2:$J$31,ROW()-1,0)</f>
        <v>#N/A</v>
      </c>
      <c r="AA31" s="4" t="s">
        <v>35</v>
      </c>
    </row>
    <row r="32" spans="1:31">
      <c r="A32" s="4"/>
      <c r="B32" s="4"/>
      <c r="C32" s="4"/>
      <c r="D32" s="4"/>
      <c r="E32" s="4"/>
      <c r="F32" s="4"/>
      <c r="G32" s="4"/>
      <c r="H32" s="4"/>
      <c r="I32" s="4"/>
      <c r="J32" s="4"/>
      <c r="O32" s="1" t="s">
        <v>113</v>
      </c>
      <c r="R32" s="4"/>
      <c r="S32" s="5" t="s">
        <v>26</v>
      </c>
      <c r="T32" s="5" t="s">
        <v>27</v>
      </c>
      <c r="U32" s="5" t="s">
        <v>28</v>
      </c>
      <c r="V32" s="5" t="s">
        <v>29</v>
      </c>
      <c r="W32" s="5" t="s">
        <v>30</v>
      </c>
      <c r="X32" s="5" t="s">
        <v>31</v>
      </c>
      <c r="Y32" s="5" t="s">
        <v>32</v>
      </c>
      <c r="Z32" s="5" t="s">
        <v>33</v>
      </c>
      <c r="AA32" s="5" t="s">
        <v>34</v>
      </c>
      <c r="AE32" s="1" t="s">
        <v>113</v>
      </c>
    </row>
    <row r="33" spans="1:31" ht="15.6" thickBot="1">
      <c r="A33" s="4"/>
      <c r="B33" s="8" t="s">
        <v>42</v>
      </c>
      <c r="C33" s="4"/>
      <c r="D33" s="4"/>
      <c r="E33" s="4"/>
      <c r="F33" s="4"/>
      <c r="G33" s="4"/>
      <c r="H33" s="4"/>
      <c r="I33" s="4"/>
      <c r="J33" s="4"/>
      <c r="K33" s="9" t="s">
        <v>36</v>
      </c>
      <c r="L33" s="9" t="s">
        <v>137</v>
      </c>
      <c r="M33" s="9"/>
      <c r="O33" s="9" t="s">
        <v>36</v>
      </c>
      <c r="R33" s="4"/>
      <c r="S33" s="8" t="s">
        <v>42</v>
      </c>
      <c r="T33" s="4"/>
      <c r="U33" s="4"/>
      <c r="V33" s="4"/>
      <c r="W33" s="4"/>
      <c r="X33" s="4"/>
      <c r="Y33" s="4"/>
      <c r="Z33" s="4"/>
      <c r="AA33" s="4"/>
      <c r="AB33" s="9" t="s">
        <v>36</v>
      </c>
      <c r="AC33" s="9" t="s">
        <v>137</v>
      </c>
      <c r="AD33" s="65" t="s">
        <v>138</v>
      </c>
      <c r="AE33" s="9" t="s">
        <v>36</v>
      </c>
    </row>
    <row r="34" spans="1:31">
      <c r="A34" s="4" t="s">
        <v>11</v>
      </c>
      <c r="B34" s="37">
        <f>IF('入力シート(太陽光)'!$E$13=B$2,B20*'入力シート(太陽光)'!$E$16/1000,0)</f>
        <v>0</v>
      </c>
      <c r="C34" s="37">
        <f>IF('入力シート(太陽光)'!$E$13=C$2,C20*'入力シート(太陽光)'!$E$16/1000,0)</f>
        <v>0</v>
      </c>
      <c r="D34" s="37">
        <f>IF('入力シート(太陽光)'!$E$13=D$2,D20*'入力シート(太陽光)'!$E$16/1000,0)</f>
        <v>0</v>
      </c>
      <c r="E34" s="37">
        <f>IF('入力シート(太陽光)'!$E$13=E$2,E20*'入力シート(太陽光)'!$E$16/1000,0)</f>
        <v>0</v>
      </c>
      <c r="F34" s="37">
        <f>IF('入力シート(太陽光)'!$E$13=F$2,F20*'入力シート(太陽光)'!$E$16/1000,0)</f>
        <v>0</v>
      </c>
      <c r="G34" s="37">
        <f>IF('入力シート(太陽光)'!$E$13=G$2,G20*'入力シート(太陽光)'!$E$16/1000,0)</f>
        <v>0</v>
      </c>
      <c r="H34" s="37">
        <f>IF('入力シート(太陽光)'!$E$13=H$2,H20*'入力シート(太陽光)'!$E$16/1000,0)</f>
        <v>0</v>
      </c>
      <c r="I34" s="37">
        <f>IF('入力シート(太陽光)'!$E$13=I$2,I20*'入力シート(太陽光)'!$E$16/1000,0)</f>
        <v>0</v>
      </c>
      <c r="J34" s="38">
        <f>IF('入力シート(太陽光)'!$E$13=J$2,J20*'入力シート(太陽光)'!$E$16/1000,0)</f>
        <v>0</v>
      </c>
      <c r="K34" s="39">
        <f>SUM(B34:J34)</f>
        <v>0</v>
      </c>
      <c r="L34" s="40">
        <f>MIN($K$34:$K$45)</f>
        <v>0</v>
      </c>
      <c r="M34" s="66"/>
      <c r="O34" s="97">
        <f>K34*1000</f>
        <v>0</v>
      </c>
      <c r="R34" s="4" t="s">
        <v>11</v>
      </c>
      <c r="S34" s="37">
        <f>IF('入力シート(太陽光)'!$E$13=B$2,B20*'入力シート(太陽光)'!$E$24/1000,0)</f>
        <v>0</v>
      </c>
      <c r="T34" s="37">
        <f>IF('入力シート(太陽光)'!$E$13=C$2,C20*'入力シート(太陽光)'!$E$24/1000,0)</f>
        <v>0</v>
      </c>
      <c r="U34" s="37">
        <f>IF('入力シート(太陽光)'!$E$13=D$2,D20*'入力シート(太陽光)'!$E$24/1000,0)</f>
        <v>0</v>
      </c>
      <c r="V34" s="37">
        <f>IF('入力シート(太陽光)'!$E$13=E$2,E20*'入力シート(太陽光)'!$E$24/1000,0)</f>
        <v>0</v>
      </c>
      <c r="W34" s="37">
        <f>IF('入力シート(太陽光)'!$E$13=F$2,F20*'入力シート(太陽光)'!$E$24/1000,0)</f>
        <v>0</v>
      </c>
      <c r="X34" s="37">
        <f>IF('入力シート(太陽光)'!$E$13=G$2,G20*'入力シート(太陽光)'!$E$24/1000,0)</f>
        <v>0</v>
      </c>
      <c r="Y34" s="37">
        <f>IF('入力シート(太陽光)'!$E$13=H$2,H20*'入力シート(太陽光)'!$E$24/1000,0)</f>
        <v>0</v>
      </c>
      <c r="Z34" s="37">
        <f>IF('入力シート(太陽光)'!$E$13=I$2,I20*'入力シート(太陽光)'!$E$24/1000,0)</f>
        <v>0</v>
      </c>
      <c r="AA34" s="38">
        <f>IF('入力シート(太陽光)'!$E$13=J$2,J20*'入力シート(太陽光)'!$E$24/1000,0)</f>
        <v>0</v>
      </c>
      <c r="AB34" s="39">
        <f>SUM(S34:AA34)</f>
        <v>0</v>
      </c>
      <c r="AC34" s="40">
        <f>MIN($AB$34:$AB$45)</f>
        <v>0</v>
      </c>
      <c r="AD34" s="67">
        <f>AB34-MIN($AB$34:$AB$45)</f>
        <v>0</v>
      </c>
      <c r="AE34" s="97">
        <f>AB34*1000</f>
        <v>0</v>
      </c>
    </row>
    <row r="35" spans="1:31">
      <c r="A35" s="4" t="s">
        <v>12</v>
      </c>
      <c r="B35" s="37">
        <f>IF('入力シート(太陽光)'!$E$13=B$2,B21*'入力シート(太陽光)'!$E$16/1000,0)</f>
        <v>0</v>
      </c>
      <c r="C35" s="37">
        <f>IF('入力シート(太陽光)'!$E$13=C$2,C21*'入力シート(太陽光)'!$E$16/1000,0)</f>
        <v>0</v>
      </c>
      <c r="D35" s="37">
        <f>IF('入力シート(太陽光)'!$E$13=D$2,D21*'入力シート(太陽光)'!$E$16/1000,0)</f>
        <v>0</v>
      </c>
      <c r="E35" s="37">
        <f>IF('入力シート(太陽光)'!$E$13=E$2,E21*'入力シート(太陽光)'!$E$16/1000,0)</f>
        <v>0</v>
      </c>
      <c r="F35" s="37">
        <f>IF('入力シート(太陽光)'!$E$13=F$2,F21*'入力シート(太陽光)'!$E$16/1000,0)</f>
        <v>0</v>
      </c>
      <c r="G35" s="37">
        <f>IF('入力シート(太陽光)'!$E$13=G$2,G21*'入力シート(太陽光)'!$E$16/1000,0)</f>
        <v>0</v>
      </c>
      <c r="H35" s="37">
        <f>IF('入力シート(太陽光)'!$E$13=H$2,H21*'入力シート(太陽光)'!$E$16/1000,0)</f>
        <v>0</v>
      </c>
      <c r="I35" s="37">
        <f>IF('入力シート(太陽光)'!$E$13=I$2,I21*'入力シート(太陽光)'!$E$16/1000,0)</f>
        <v>0</v>
      </c>
      <c r="J35" s="38">
        <f>IF('入力シート(太陽光)'!$E$13=J$2,J21*'入力シート(太陽光)'!$E$16/1000,0)</f>
        <v>0</v>
      </c>
      <c r="K35" s="39">
        <f t="shared" ref="K35:K45" si="1">SUM(B35:J35)</f>
        <v>0</v>
      </c>
      <c r="L35" s="40">
        <f t="shared" ref="L35:L45" si="2">MIN($K$34:$K$45)</f>
        <v>0</v>
      </c>
      <c r="M35" s="66"/>
      <c r="O35" s="98">
        <f t="shared" ref="O35:O45" si="3">K35*1000</f>
        <v>0</v>
      </c>
      <c r="R35" s="4" t="s">
        <v>12</v>
      </c>
      <c r="S35" s="37">
        <f>IF('入力シート(太陽光)'!$E$13=B$2,B21*'入力シート(太陽光)'!$F$24/1000,0)</f>
        <v>0</v>
      </c>
      <c r="T35" s="37">
        <f>IF('入力シート(太陽光)'!$E$13=C$2,C21*'入力シート(太陽光)'!$F$24/1000,0)</f>
        <v>0</v>
      </c>
      <c r="U35" s="37">
        <f>IF('入力シート(太陽光)'!$E$13=D$2,D21*'入力シート(太陽光)'!$F$24/1000,0)</f>
        <v>0</v>
      </c>
      <c r="V35" s="37">
        <f>IF('入力シート(太陽光)'!$E$13=E$2,E21*'入力シート(太陽光)'!$F$24/1000,0)</f>
        <v>0</v>
      </c>
      <c r="W35" s="37">
        <f>IF('入力シート(太陽光)'!$E$13=F$2,F21*'入力シート(太陽光)'!$F$24/1000,0)</f>
        <v>0</v>
      </c>
      <c r="X35" s="37">
        <f>IF('入力シート(太陽光)'!$E$13=G$2,G21*'入力シート(太陽光)'!$F$24/1000,0)</f>
        <v>0</v>
      </c>
      <c r="Y35" s="37">
        <f>IF('入力シート(太陽光)'!$E$13=H$2,H21*'入力シート(太陽光)'!$F$24/1000,0)</f>
        <v>0</v>
      </c>
      <c r="Z35" s="37">
        <f>IF('入力シート(太陽光)'!$E$13=I$2,I21*'入力シート(太陽光)'!$F$24/1000,0)</f>
        <v>0</v>
      </c>
      <c r="AA35" s="38">
        <f>IF('入力シート(太陽光)'!$E$13=J$2,J21*'入力シート(太陽光)'!$F$24/1000,0)</f>
        <v>0</v>
      </c>
      <c r="AB35" s="39">
        <f t="shared" ref="AB35:AB44" si="4">SUM(S35:AA35)</f>
        <v>0</v>
      </c>
      <c r="AC35" s="40">
        <f t="shared" ref="AC35:AC45" si="5">MIN($AB$34:$AB$45)</f>
        <v>0</v>
      </c>
      <c r="AD35" s="67">
        <f t="shared" ref="AD35:AD45" si="6">AB35-MIN($AB$34:$AB$45)</f>
        <v>0</v>
      </c>
      <c r="AE35" s="98">
        <f t="shared" ref="AE35:AE45" si="7">AB35*1000</f>
        <v>0</v>
      </c>
    </row>
    <row r="36" spans="1:31">
      <c r="A36" s="4" t="s">
        <v>13</v>
      </c>
      <c r="B36" s="37">
        <f>IF('入力シート(太陽光)'!$E$13=B$2,B22*'入力シート(太陽光)'!$E$16/1000,0)</f>
        <v>0</v>
      </c>
      <c r="C36" s="37">
        <f>IF('入力シート(太陽光)'!$E$13=C$2,C22*'入力シート(太陽光)'!$E$16/1000,0)</f>
        <v>0</v>
      </c>
      <c r="D36" s="37">
        <f>IF('入力シート(太陽光)'!$E$13=D$2,D22*'入力シート(太陽光)'!$E$16/1000,0)</f>
        <v>0</v>
      </c>
      <c r="E36" s="37">
        <f>IF('入力シート(太陽光)'!$E$13=E$2,E22*'入力シート(太陽光)'!$E$16/1000,0)</f>
        <v>0</v>
      </c>
      <c r="F36" s="37">
        <f>IF('入力シート(太陽光)'!$E$13=F$2,F22*'入力シート(太陽光)'!$E$16/1000,0)</f>
        <v>0</v>
      </c>
      <c r="G36" s="37">
        <f>IF('入力シート(太陽光)'!$E$13=G$2,G22*'入力シート(太陽光)'!$E$16/1000,0)</f>
        <v>0</v>
      </c>
      <c r="H36" s="37">
        <f>IF('入力シート(太陽光)'!$E$13=H$2,H22*'入力シート(太陽光)'!$E$16/1000,0)</f>
        <v>0</v>
      </c>
      <c r="I36" s="37">
        <f>IF('入力シート(太陽光)'!$E$13=I$2,I22*'入力シート(太陽光)'!$E$16/1000,0)</f>
        <v>0</v>
      </c>
      <c r="J36" s="38">
        <f>IF('入力シート(太陽光)'!$E$13=J$2,J22*'入力シート(太陽光)'!$E$16/1000,0)</f>
        <v>0</v>
      </c>
      <c r="K36" s="39">
        <f t="shared" si="1"/>
        <v>0</v>
      </c>
      <c r="L36" s="40">
        <f t="shared" si="2"/>
        <v>0</v>
      </c>
      <c r="M36" s="66"/>
      <c r="O36" s="98">
        <f t="shared" si="3"/>
        <v>0</v>
      </c>
      <c r="R36" s="4" t="s">
        <v>13</v>
      </c>
      <c r="S36" s="37">
        <f>IF('入力シート(太陽光)'!$E$13=B$2,B22*'入力シート(太陽光)'!$G$24/1000,0)</f>
        <v>0</v>
      </c>
      <c r="T36" s="37">
        <f>IF('入力シート(太陽光)'!$E$13=C$2,C22*'入力シート(太陽光)'!$G$24/1000,0)</f>
        <v>0</v>
      </c>
      <c r="U36" s="37">
        <f>IF('入力シート(太陽光)'!$E$13=D$2,D22*'入力シート(太陽光)'!$G$24/1000,0)</f>
        <v>0</v>
      </c>
      <c r="V36" s="37">
        <f>IF('入力シート(太陽光)'!$E$13=E$2,E22*'入力シート(太陽光)'!$G$24/1000,0)</f>
        <v>0</v>
      </c>
      <c r="W36" s="37">
        <f>IF('入力シート(太陽光)'!$E$13=F$2,F22*'入力シート(太陽光)'!$G$24/1000,0)</f>
        <v>0</v>
      </c>
      <c r="X36" s="37">
        <f>IF('入力シート(太陽光)'!$E$13=G$2,G22*'入力シート(太陽光)'!$G$24/1000,0)</f>
        <v>0</v>
      </c>
      <c r="Y36" s="37">
        <f>IF('入力シート(太陽光)'!$E$13=H$2,H22*'入力シート(太陽光)'!$G$24/1000,0)</f>
        <v>0</v>
      </c>
      <c r="Z36" s="37">
        <f>IF('入力シート(太陽光)'!$E$13=I$2,I22*'入力シート(太陽光)'!$G$24/1000,0)</f>
        <v>0</v>
      </c>
      <c r="AA36" s="38">
        <f>IF('入力シート(太陽光)'!$E$13=J$2,J22*'入力シート(太陽光)'!$G$24/1000,0)</f>
        <v>0</v>
      </c>
      <c r="AB36" s="39">
        <f t="shared" si="4"/>
        <v>0</v>
      </c>
      <c r="AC36" s="40">
        <f>MIN($AB$34:$AB$45)</f>
        <v>0</v>
      </c>
      <c r="AD36" s="67">
        <f t="shared" si="6"/>
        <v>0</v>
      </c>
      <c r="AE36" s="98">
        <f t="shared" si="7"/>
        <v>0</v>
      </c>
    </row>
    <row r="37" spans="1:31">
      <c r="A37" s="4" t="s">
        <v>14</v>
      </c>
      <c r="B37" s="37">
        <f>IF('入力シート(太陽光)'!$E$13=B$2,B23*'入力シート(太陽光)'!$E$16/1000,0)</f>
        <v>0</v>
      </c>
      <c r="C37" s="37">
        <f>IF('入力シート(太陽光)'!$E$13=C$2,C23*'入力シート(太陽光)'!$E$16/1000,0)</f>
        <v>0</v>
      </c>
      <c r="D37" s="37">
        <f>IF('入力シート(太陽光)'!$E$13=D$2,D23*'入力シート(太陽光)'!$E$16/1000,0)</f>
        <v>0</v>
      </c>
      <c r="E37" s="37">
        <f>IF('入力シート(太陽光)'!$E$13=E$2,E23*'入力シート(太陽光)'!$E$16/1000,0)</f>
        <v>0</v>
      </c>
      <c r="F37" s="37">
        <f>IF('入力シート(太陽光)'!$E$13=F$2,F23*'入力シート(太陽光)'!$E$16/1000,0)</f>
        <v>0</v>
      </c>
      <c r="G37" s="37">
        <f>IF('入力シート(太陽光)'!$E$13=G$2,G23*'入力シート(太陽光)'!$E$16/1000,0)</f>
        <v>0</v>
      </c>
      <c r="H37" s="37">
        <f>IF('入力シート(太陽光)'!$E$13=H$2,H23*'入力シート(太陽光)'!$E$16/1000,0)</f>
        <v>0</v>
      </c>
      <c r="I37" s="37">
        <f>IF('入力シート(太陽光)'!$E$13=I$2,I23*'入力シート(太陽光)'!$E$16/1000,0)</f>
        <v>0</v>
      </c>
      <c r="J37" s="38">
        <f>IF('入力シート(太陽光)'!$E$13=J$2,J23*'入力シート(太陽光)'!$E$16/1000,0)</f>
        <v>0</v>
      </c>
      <c r="K37" s="39">
        <f t="shared" si="1"/>
        <v>0</v>
      </c>
      <c r="L37" s="40">
        <f t="shared" si="2"/>
        <v>0</v>
      </c>
      <c r="M37" s="66"/>
      <c r="O37" s="98">
        <f t="shared" si="3"/>
        <v>0</v>
      </c>
      <c r="R37" s="4" t="s">
        <v>14</v>
      </c>
      <c r="S37" s="37">
        <f>IF('入力シート(太陽光)'!$E$13=B$2,B23*'入力シート(太陽光)'!$H$24/1000,0)</f>
        <v>0</v>
      </c>
      <c r="T37" s="37">
        <f>IF('入力シート(太陽光)'!$E$13=C$2,C23*'入力シート(太陽光)'!$H$24/1000,0)</f>
        <v>0</v>
      </c>
      <c r="U37" s="37">
        <f>IF('入力シート(太陽光)'!$E$13=D$2,D23*'入力シート(太陽光)'!$H$24/1000,0)</f>
        <v>0</v>
      </c>
      <c r="V37" s="37">
        <f>IF('入力シート(太陽光)'!$E$13=E$2,E23*'入力シート(太陽光)'!$H$24/1000,0)</f>
        <v>0</v>
      </c>
      <c r="W37" s="37">
        <f>IF('入力シート(太陽光)'!$E$13=F$2,F23*'入力シート(太陽光)'!$H$24/1000,0)</f>
        <v>0</v>
      </c>
      <c r="X37" s="37">
        <f>IF('入力シート(太陽光)'!$E$13=G$2,G23*'入力シート(太陽光)'!$H$24/1000,0)</f>
        <v>0</v>
      </c>
      <c r="Y37" s="37">
        <f>IF('入力シート(太陽光)'!$E$13=H$2,H23*'入力シート(太陽光)'!$H$24/1000,0)</f>
        <v>0</v>
      </c>
      <c r="Z37" s="37">
        <f>IF('入力シート(太陽光)'!$E$13=I$2,I23*'入力シート(太陽光)'!$H$24/1000,0)</f>
        <v>0</v>
      </c>
      <c r="AA37" s="38">
        <f>IF('入力シート(太陽光)'!$E$13=J$2,J23*'入力シート(太陽光)'!$H$24/1000,0)</f>
        <v>0</v>
      </c>
      <c r="AB37" s="39">
        <f t="shared" si="4"/>
        <v>0</v>
      </c>
      <c r="AC37" s="40">
        <f t="shared" si="5"/>
        <v>0</v>
      </c>
      <c r="AD37" s="67">
        <f t="shared" si="6"/>
        <v>0</v>
      </c>
      <c r="AE37" s="98">
        <f t="shared" si="7"/>
        <v>0</v>
      </c>
    </row>
    <row r="38" spans="1:31">
      <c r="A38" s="4" t="s">
        <v>15</v>
      </c>
      <c r="B38" s="37">
        <f>IF('入力シート(太陽光)'!$E$13=B$2,B24*'入力シート(太陽光)'!$E$16/1000,0)</f>
        <v>0</v>
      </c>
      <c r="C38" s="37">
        <f>IF('入力シート(太陽光)'!$E$13=C$2,C24*'入力シート(太陽光)'!$E$16/1000,0)</f>
        <v>0</v>
      </c>
      <c r="D38" s="37">
        <f>IF('入力シート(太陽光)'!$E$13=D$2,D24*'入力シート(太陽光)'!$E$16/1000,0)</f>
        <v>0</v>
      </c>
      <c r="E38" s="37">
        <f>IF('入力シート(太陽光)'!$E$13=E$2,E24*'入力シート(太陽光)'!$E$16/1000,0)</f>
        <v>0</v>
      </c>
      <c r="F38" s="37">
        <f>IF('入力シート(太陽光)'!$E$13=F$2,F24*'入力シート(太陽光)'!$E$16/1000,0)</f>
        <v>0</v>
      </c>
      <c r="G38" s="37">
        <f>IF('入力シート(太陽光)'!$E$13=G$2,G24*'入力シート(太陽光)'!$E$16/1000,0)</f>
        <v>0</v>
      </c>
      <c r="H38" s="37">
        <f>IF('入力シート(太陽光)'!$E$13=H$2,H24*'入力シート(太陽光)'!$E$16/1000,0)</f>
        <v>0</v>
      </c>
      <c r="I38" s="37">
        <f>IF('入力シート(太陽光)'!$E$13=I$2,I24*'入力シート(太陽光)'!$E$16/1000,0)</f>
        <v>0</v>
      </c>
      <c r="J38" s="38">
        <f>IF('入力シート(太陽光)'!$E$13=J$2,J24*'入力シート(太陽光)'!$E$16/1000,0)</f>
        <v>0</v>
      </c>
      <c r="K38" s="39">
        <f t="shared" si="1"/>
        <v>0</v>
      </c>
      <c r="L38" s="40">
        <f t="shared" si="2"/>
        <v>0</v>
      </c>
      <c r="M38" s="66"/>
      <c r="O38" s="98">
        <f t="shared" si="3"/>
        <v>0</v>
      </c>
      <c r="R38" s="4" t="s">
        <v>15</v>
      </c>
      <c r="S38" s="37">
        <f>IF('入力シート(太陽光)'!$E$13=B$2,B24*'入力シート(太陽光)'!$I$24/1000,0)</f>
        <v>0</v>
      </c>
      <c r="T38" s="37">
        <f>IF('入力シート(太陽光)'!$E$13=C$2,C24*'入力シート(太陽光)'!$I$24/1000,0)</f>
        <v>0</v>
      </c>
      <c r="U38" s="37">
        <f>IF('入力シート(太陽光)'!$E$13=D$2,D24*'入力シート(太陽光)'!$I$24/1000,0)</f>
        <v>0</v>
      </c>
      <c r="V38" s="37">
        <f>IF('入力シート(太陽光)'!$E$13=E$2,E24*'入力シート(太陽光)'!$I$24/1000,0)</f>
        <v>0</v>
      </c>
      <c r="W38" s="37">
        <f>IF('入力シート(太陽光)'!$E$13=F$2,F24*'入力シート(太陽光)'!$I$24/1000,0)</f>
        <v>0</v>
      </c>
      <c r="X38" s="37">
        <f>IF('入力シート(太陽光)'!$E$13=G$2,G24*'入力シート(太陽光)'!$I$24/1000,0)</f>
        <v>0</v>
      </c>
      <c r="Y38" s="37">
        <f>IF('入力シート(太陽光)'!$E$13=H$2,H24*'入力シート(太陽光)'!$I$24/1000,0)</f>
        <v>0</v>
      </c>
      <c r="Z38" s="37">
        <f>IF('入力シート(太陽光)'!$E$13=I$2,I24*'入力シート(太陽光)'!$I$24/1000,0)</f>
        <v>0</v>
      </c>
      <c r="AA38" s="38">
        <f>IF('入力シート(太陽光)'!$E$13=J$2,J24*'入力シート(太陽光)'!$I$24/1000,0)</f>
        <v>0</v>
      </c>
      <c r="AB38" s="39">
        <f>SUM(S38:AA38)</f>
        <v>0</v>
      </c>
      <c r="AC38" s="40">
        <f t="shared" si="5"/>
        <v>0</v>
      </c>
      <c r="AD38" s="67">
        <f t="shared" si="6"/>
        <v>0</v>
      </c>
      <c r="AE38" s="98">
        <f t="shared" si="7"/>
        <v>0</v>
      </c>
    </row>
    <row r="39" spans="1:31">
      <c r="A39" s="4" t="s">
        <v>16</v>
      </c>
      <c r="B39" s="37">
        <f>IF('入力シート(太陽光)'!$E$13=B$2,B25*'入力シート(太陽光)'!$E$16/1000,0)</f>
        <v>0</v>
      </c>
      <c r="C39" s="37">
        <f>IF('入力シート(太陽光)'!$E$13=C$2,C25*'入力シート(太陽光)'!$E$16/1000,0)</f>
        <v>0</v>
      </c>
      <c r="D39" s="37">
        <f>IF('入力シート(太陽光)'!$E$13=D$2,D25*'入力シート(太陽光)'!$E$16/1000,0)</f>
        <v>0</v>
      </c>
      <c r="E39" s="37">
        <f>IF('入力シート(太陽光)'!$E$13=E$2,E25*'入力シート(太陽光)'!$E$16/1000,0)</f>
        <v>0</v>
      </c>
      <c r="F39" s="37">
        <f>IF('入力シート(太陽光)'!$E$13=F$2,F25*'入力シート(太陽光)'!$E$16/1000,0)</f>
        <v>0</v>
      </c>
      <c r="G39" s="37">
        <f>IF('入力シート(太陽光)'!$E$13=G$2,G25*'入力シート(太陽光)'!$E$16/1000,0)</f>
        <v>0</v>
      </c>
      <c r="H39" s="37">
        <f>IF('入力シート(太陽光)'!$E$13=H$2,H25*'入力シート(太陽光)'!$E$16/1000,0)</f>
        <v>0</v>
      </c>
      <c r="I39" s="37">
        <f>IF('入力シート(太陽光)'!$E$13=I$2,I25*'入力シート(太陽光)'!$E$16/1000,0)</f>
        <v>0</v>
      </c>
      <c r="J39" s="38">
        <f>IF('入力シート(太陽光)'!$E$13=J$2,J25*'入力シート(太陽光)'!$E$16/1000,0)</f>
        <v>0</v>
      </c>
      <c r="K39" s="39">
        <f t="shared" si="1"/>
        <v>0</v>
      </c>
      <c r="L39" s="40">
        <f t="shared" si="2"/>
        <v>0</v>
      </c>
      <c r="M39" s="66"/>
      <c r="O39" s="98">
        <f t="shared" si="3"/>
        <v>0</v>
      </c>
      <c r="R39" s="4" t="s">
        <v>16</v>
      </c>
      <c r="S39" s="37">
        <f>IF('入力シート(太陽光)'!$E$13=B$2,B25*'入力シート(太陽光)'!$J$24/1000,0)</f>
        <v>0</v>
      </c>
      <c r="T39" s="37">
        <f>IF('入力シート(太陽光)'!$E$13=C$2,C25*'入力シート(太陽光)'!$J$24/1000,0)</f>
        <v>0</v>
      </c>
      <c r="U39" s="37">
        <f>IF('入力シート(太陽光)'!$E$13=D$2,D25*'入力シート(太陽光)'!$J$24/1000,0)</f>
        <v>0</v>
      </c>
      <c r="V39" s="37">
        <f>IF('入力シート(太陽光)'!$E$13=E$2,E25*'入力シート(太陽光)'!$J$24/1000,0)</f>
        <v>0</v>
      </c>
      <c r="W39" s="37">
        <f>IF('入力シート(太陽光)'!$E$13=F$2,F25*'入力シート(太陽光)'!$J$24/1000,0)</f>
        <v>0</v>
      </c>
      <c r="X39" s="37">
        <f>IF('入力シート(太陽光)'!$E$13=G$2,G25*'入力シート(太陽光)'!$J$24/1000,0)</f>
        <v>0</v>
      </c>
      <c r="Y39" s="37">
        <f>IF('入力シート(太陽光)'!$E$13=H$2,H25*'入力シート(太陽光)'!$J$24/1000,0)</f>
        <v>0</v>
      </c>
      <c r="Z39" s="37">
        <f>IF('入力シート(太陽光)'!$E$13=I$2,I25*'入力シート(太陽光)'!$J$24/1000,0)</f>
        <v>0</v>
      </c>
      <c r="AA39" s="38">
        <f>IF('入力シート(太陽光)'!$E$13=J$2,J25*'入力シート(太陽光)'!$J$24/1000,0)</f>
        <v>0</v>
      </c>
      <c r="AB39" s="39">
        <f t="shared" si="4"/>
        <v>0</v>
      </c>
      <c r="AC39" s="40">
        <f>MIN($AB$34:$AB$45)</f>
        <v>0</v>
      </c>
      <c r="AD39" s="67">
        <f t="shared" si="6"/>
        <v>0</v>
      </c>
      <c r="AE39" s="98">
        <f t="shared" si="7"/>
        <v>0</v>
      </c>
    </row>
    <row r="40" spans="1:31">
      <c r="A40" s="4" t="s">
        <v>17</v>
      </c>
      <c r="B40" s="37">
        <f>IF('入力シート(太陽光)'!$E$13=B$2,B26*'入力シート(太陽光)'!$E$16/1000,0)</f>
        <v>0</v>
      </c>
      <c r="C40" s="37">
        <f>IF('入力シート(太陽光)'!$E$13=C$2,C26*'入力シート(太陽光)'!$E$16/1000,0)</f>
        <v>0</v>
      </c>
      <c r="D40" s="37">
        <f>IF('入力シート(太陽光)'!$E$13=D$2,D26*'入力シート(太陽光)'!$E$16/1000,0)</f>
        <v>0</v>
      </c>
      <c r="E40" s="37">
        <f>IF('入力シート(太陽光)'!$E$13=E$2,E26*'入力シート(太陽光)'!$E$16/1000,0)</f>
        <v>0</v>
      </c>
      <c r="F40" s="37">
        <f>IF('入力シート(太陽光)'!$E$13=F$2,F26*'入力シート(太陽光)'!$E$16/1000,0)</f>
        <v>0</v>
      </c>
      <c r="G40" s="37">
        <f>IF('入力シート(太陽光)'!$E$13=G$2,G26*'入力シート(太陽光)'!$E$16/1000,0)</f>
        <v>0</v>
      </c>
      <c r="H40" s="37">
        <f>IF('入力シート(太陽光)'!$E$13=H$2,H26*'入力シート(太陽光)'!$E$16/1000,0)</f>
        <v>0</v>
      </c>
      <c r="I40" s="37">
        <f>IF('入力シート(太陽光)'!$E$13=I$2,I26*'入力シート(太陽光)'!$E$16/1000,0)</f>
        <v>0</v>
      </c>
      <c r="J40" s="38">
        <f>IF('入力シート(太陽光)'!$E$13=J$2,J26*'入力シート(太陽光)'!$E$16/1000,0)</f>
        <v>0</v>
      </c>
      <c r="K40" s="39">
        <f t="shared" si="1"/>
        <v>0</v>
      </c>
      <c r="L40" s="40">
        <f t="shared" si="2"/>
        <v>0</v>
      </c>
      <c r="M40" s="66"/>
      <c r="O40" s="98">
        <f t="shared" si="3"/>
        <v>0</v>
      </c>
      <c r="R40" s="4" t="s">
        <v>17</v>
      </c>
      <c r="S40" s="37">
        <f>IF('入力シート(太陽光)'!$E$13=B$2,B26*'入力シート(太陽光)'!$K$24/1000,0)</f>
        <v>0</v>
      </c>
      <c r="T40" s="37">
        <f>IF('入力シート(太陽光)'!$E$13=C$2,C26*'入力シート(太陽光)'!$K$24/1000,0)</f>
        <v>0</v>
      </c>
      <c r="U40" s="37">
        <f>IF('入力シート(太陽光)'!$E$13=D$2,D26*'入力シート(太陽光)'!$K$24/1000,0)</f>
        <v>0</v>
      </c>
      <c r="V40" s="37">
        <f>IF('入力シート(太陽光)'!$E$13=E$2,E26*'入力シート(太陽光)'!$K$24/1000,0)</f>
        <v>0</v>
      </c>
      <c r="W40" s="37">
        <f>IF('入力シート(太陽光)'!$E$13=F$2,F26*'入力シート(太陽光)'!$K$24/1000,0)</f>
        <v>0</v>
      </c>
      <c r="X40" s="37">
        <f>IF('入力シート(太陽光)'!$E$13=G$2,G26*'入力シート(太陽光)'!$K$24/1000,0)</f>
        <v>0</v>
      </c>
      <c r="Y40" s="37">
        <f>IF('入力シート(太陽光)'!$E$13=H$2,H26*'入力シート(太陽光)'!$K$24/1000,0)</f>
        <v>0</v>
      </c>
      <c r="Z40" s="37">
        <f>IF('入力シート(太陽光)'!$E$13=I$2,I26*'入力シート(太陽光)'!$K$24/1000,0)</f>
        <v>0</v>
      </c>
      <c r="AA40" s="38">
        <f>IF('入力シート(太陽光)'!$E$13=J$2,J26*'入力シート(太陽光)'!$K$24/1000,0)</f>
        <v>0</v>
      </c>
      <c r="AB40" s="39">
        <f t="shared" si="4"/>
        <v>0</v>
      </c>
      <c r="AC40" s="40">
        <f t="shared" si="5"/>
        <v>0</v>
      </c>
      <c r="AD40" s="67">
        <f t="shared" si="6"/>
        <v>0</v>
      </c>
      <c r="AE40" s="98">
        <f t="shared" si="7"/>
        <v>0</v>
      </c>
    </row>
    <row r="41" spans="1:31">
      <c r="A41" s="4" t="s">
        <v>18</v>
      </c>
      <c r="B41" s="37">
        <f>IF('入力シート(太陽光)'!$E$13=B$2,B27*'入力シート(太陽光)'!$E$16/1000,0)</f>
        <v>0</v>
      </c>
      <c r="C41" s="37">
        <f>IF('入力シート(太陽光)'!$E$13=C$2,C27*'入力シート(太陽光)'!$E$16/1000,0)</f>
        <v>0</v>
      </c>
      <c r="D41" s="37">
        <f>IF('入力シート(太陽光)'!$E$13=D$2,D27*'入力シート(太陽光)'!$E$16/1000,0)</f>
        <v>0</v>
      </c>
      <c r="E41" s="37">
        <f>IF('入力シート(太陽光)'!$E$13=E$2,E27*'入力シート(太陽光)'!$E$16/1000,0)</f>
        <v>0</v>
      </c>
      <c r="F41" s="37">
        <f>IF('入力シート(太陽光)'!$E$13=F$2,F27*'入力シート(太陽光)'!$E$16/1000,0)</f>
        <v>0</v>
      </c>
      <c r="G41" s="37">
        <f>IF('入力シート(太陽光)'!$E$13=G$2,G27*'入力シート(太陽光)'!$E$16/1000,0)</f>
        <v>0</v>
      </c>
      <c r="H41" s="37">
        <f>IF('入力シート(太陽光)'!$E$13=H$2,H27*'入力シート(太陽光)'!$E$16/1000,0)</f>
        <v>0</v>
      </c>
      <c r="I41" s="37">
        <f>IF('入力シート(太陽光)'!$E$13=I$2,I27*'入力シート(太陽光)'!$E$16/1000,0)</f>
        <v>0</v>
      </c>
      <c r="J41" s="38">
        <f>IF('入力シート(太陽光)'!$E$13=J$2,J27*'入力シート(太陽光)'!$E$16/1000,0)</f>
        <v>0</v>
      </c>
      <c r="K41" s="39">
        <f t="shared" si="1"/>
        <v>0</v>
      </c>
      <c r="L41" s="40">
        <f t="shared" si="2"/>
        <v>0</v>
      </c>
      <c r="M41" s="66"/>
      <c r="O41" s="98">
        <f t="shared" si="3"/>
        <v>0</v>
      </c>
      <c r="R41" s="4" t="s">
        <v>18</v>
      </c>
      <c r="S41" s="37">
        <f>IF('入力シート(太陽光)'!$E$13=B$2,B27*'入力シート(太陽光)'!$L$24/1000,0)</f>
        <v>0</v>
      </c>
      <c r="T41" s="37">
        <f>IF('入力シート(太陽光)'!$E$13=C$2,C27*'入力シート(太陽光)'!$L$24/1000,0)</f>
        <v>0</v>
      </c>
      <c r="U41" s="37">
        <f>IF('入力シート(太陽光)'!$E$13=D$2,D27*'入力シート(太陽光)'!$L$24/1000,0)</f>
        <v>0</v>
      </c>
      <c r="V41" s="37">
        <f>IF('入力シート(太陽光)'!$E$13=E$2,E27*'入力シート(太陽光)'!$L$24/1000,0)</f>
        <v>0</v>
      </c>
      <c r="W41" s="37">
        <f>IF('入力シート(太陽光)'!$E$13=F$2,F27*'入力シート(太陽光)'!$L$24/1000,0)</f>
        <v>0</v>
      </c>
      <c r="X41" s="37">
        <f>IF('入力シート(太陽光)'!$E$13=G$2,G27*'入力シート(太陽光)'!$L$24/1000,0)</f>
        <v>0</v>
      </c>
      <c r="Y41" s="37">
        <f>IF('入力シート(太陽光)'!$E$13=H$2,H27*'入力シート(太陽光)'!$L$24/1000,0)</f>
        <v>0</v>
      </c>
      <c r="Z41" s="37">
        <f>IF('入力シート(太陽光)'!$E$13=I$2,I27*'入力シート(太陽光)'!$L$24/1000,0)</f>
        <v>0</v>
      </c>
      <c r="AA41" s="38">
        <f>IF('入力シート(太陽光)'!$E$13=J$2,J27*'入力シート(太陽光)'!$L$24/1000,0)</f>
        <v>0</v>
      </c>
      <c r="AB41" s="39">
        <f t="shared" si="4"/>
        <v>0</v>
      </c>
      <c r="AC41" s="40">
        <f t="shared" si="5"/>
        <v>0</v>
      </c>
      <c r="AD41" s="67">
        <f t="shared" si="6"/>
        <v>0</v>
      </c>
      <c r="AE41" s="98">
        <f t="shared" si="7"/>
        <v>0</v>
      </c>
    </row>
    <row r="42" spans="1:31">
      <c r="A42" s="4" t="s">
        <v>19</v>
      </c>
      <c r="B42" s="37">
        <f>IF('入力シート(太陽光)'!$E$13=B$2,B28*'入力シート(太陽光)'!$E$16/1000,0)</f>
        <v>0</v>
      </c>
      <c r="C42" s="37">
        <f>IF('入力シート(太陽光)'!$E$13=C$2,C28*'入力シート(太陽光)'!$E$16/1000,0)</f>
        <v>0</v>
      </c>
      <c r="D42" s="37">
        <f>IF('入力シート(太陽光)'!$E$13=D$2,D28*'入力シート(太陽光)'!$E$16/1000,0)</f>
        <v>0</v>
      </c>
      <c r="E42" s="37">
        <f>IF('入力シート(太陽光)'!$E$13=E$2,E28*'入力シート(太陽光)'!$E$16/1000,0)</f>
        <v>0</v>
      </c>
      <c r="F42" s="37">
        <f>IF('入力シート(太陽光)'!$E$13=F$2,F28*'入力シート(太陽光)'!$E$16/1000,0)</f>
        <v>0</v>
      </c>
      <c r="G42" s="37">
        <f>IF('入力シート(太陽光)'!$E$13=G$2,G28*'入力シート(太陽光)'!$E$16/1000,0)</f>
        <v>0</v>
      </c>
      <c r="H42" s="37">
        <f>IF('入力シート(太陽光)'!$E$13=H$2,H28*'入力シート(太陽光)'!$E$16/1000,0)</f>
        <v>0</v>
      </c>
      <c r="I42" s="37">
        <f>IF('入力シート(太陽光)'!$E$13=I$2,I28*'入力シート(太陽光)'!$E$16/1000,0)</f>
        <v>0</v>
      </c>
      <c r="J42" s="38">
        <f>IF('入力シート(太陽光)'!$E$13=J$2,J28*'入力シート(太陽光)'!$E$16/1000,0)</f>
        <v>0</v>
      </c>
      <c r="K42" s="39">
        <f t="shared" si="1"/>
        <v>0</v>
      </c>
      <c r="L42" s="40">
        <f t="shared" si="2"/>
        <v>0</v>
      </c>
      <c r="M42" s="66"/>
      <c r="O42" s="98">
        <f t="shared" si="3"/>
        <v>0</v>
      </c>
      <c r="R42" s="4" t="s">
        <v>19</v>
      </c>
      <c r="S42" s="37">
        <f>IF('入力シート(太陽光)'!$E$13=B$2,B28*'入力シート(太陽光)'!$M$24/1000,0)</f>
        <v>0</v>
      </c>
      <c r="T42" s="37">
        <f>IF('入力シート(太陽光)'!$E$13=C$2,C28*'入力シート(太陽光)'!$M$24/1000,0)</f>
        <v>0</v>
      </c>
      <c r="U42" s="37">
        <f>IF('入力シート(太陽光)'!$E$13=D$2,D28*'入力シート(太陽光)'!$M$24/1000,0)</f>
        <v>0</v>
      </c>
      <c r="V42" s="37">
        <f>IF('入力シート(太陽光)'!$E$13=E$2,E28*'入力シート(太陽光)'!$M$24/1000,0)</f>
        <v>0</v>
      </c>
      <c r="W42" s="37">
        <f>IF('入力シート(太陽光)'!$E$13=F$2,F28*'入力シート(太陽光)'!$M$24/1000,0)</f>
        <v>0</v>
      </c>
      <c r="X42" s="37">
        <f>IF('入力シート(太陽光)'!$E$13=G$2,G28*'入力シート(太陽光)'!$M$24/1000,0)</f>
        <v>0</v>
      </c>
      <c r="Y42" s="37">
        <f>IF('入力シート(太陽光)'!$E$13=H$2,H28*'入力シート(太陽光)'!$M$24/1000,0)</f>
        <v>0</v>
      </c>
      <c r="Z42" s="37">
        <f>IF('入力シート(太陽光)'!$E$13=I$2,I28*'入力シート(太陽光)'!$M$24/1000,0)</f>
        <v>0</v>
      </c>
      <c r="AA42" s="38">
        <f>IF('入力シート(太陽光)'!$E$13=J$2,J28*'入力シート(太陽光)'!$M$24/1000,0)</f>
        <v>0</v>
      </c>
      <c r="AB42" s="39">
        <f t="shared" si="4"/>
        <v>0</v>
      </c>
      <c r="AC42" s="40">
        <f>MIN($AB$34:$AB$45)</f>
        <v>0</v>
      </c>
      <c r="AD42" s="67">
        <f t="shared" si="6"/>
        <v>0</v>
      </c>
      <c r="AE42" s="98">
        <f>AB42*1000</f>
        <v>0</v>
      </c>
    </row>
    <row r="43" spans="1:31">
      <c r="A43" s="4" t="s">
        <v>20</v>
      </c>
      <c r="B43" s="37">
        <f>IF('入力シート(太陽光)'!$E$13=B$2,B29*'入力シート(太陽光)'!$E$16/1000,0)</f>
        <v>0</v>
      </c>
      <c r="C43" s="37">
        <f>IF('入力シート(太陽光)'!$E$13=C$2,C29*'入力シート(太陽光)'!$E$16/1000,0)</f>
        <v>0</v>
      </c>
      <c r="D43" s="37">
        <f>IF('入力シート(太陽光)'!$E$13=D$2,D29*'入力シート(太陽光)'!$E$16/1000,0)</f>
        <v>0</v>
      </c>
      <c r="E43" s="37">
        <f>IF('入力シート(太陽光)'!$E$13=E$2,E29*'入力シート(太陽光)'!$E$16/1000,0)</f>
        <v>0</v>
      </c>
      <c r="F43" s="37">
        <f>IF('入力シート(太陽光)'!$E$13=F$2,F29*'入力シート(太陽光)'!$E$16/1000,0)</f>
        <v>0</v>
      </c>
      <c r="G43" s="37">
        <f>IF('入力シート(太陽光)'!$E$13=G$2,G29*'入力シート(太陽光)'!$E$16/1000,0)</f>
        <v>0</v>
      </c>
      <c r="H43" s="37">
        <f>IF('入力シート(太陽光)'!$E$13=H$2,H29*'入力シート(太陽光)'!$E$16/1000,0)</f>
        <v>0</v>
      </c>
      <c r="I43" s="37">
        <f>IF('入力シート(太陽光)'!$E$13=I$2,I29*'入力シート(太陽光)'!$E$16/1000,0)</f>
        <v>0</v>
      </c>
      <c r="J43" s="38">
        <f>IF('入力シート(太陽光)'!$E$13=J$2,J29*'入力シート(太陽光)'!$E$16/1000,0)</f>
        <v>0</v>
      </c>
      <c r="K43" s="39">
        <f t="shared" si="1"/>
        <v>0</v>
      </c>
      <c r="L43" s="40">
        <f t="shared" si="2"/>
        <v>0</v>
      </c>
      <c r="M43" s="66"/>
      <c r="O43" s="98">
        <f t="shared" si="3"/>
        <v>0</v>
      </c>
      <c r="R43" s="4" t="s">
        <v>20</v>
      </c>
      <c r="S43" s="37">
        <f>IF('入力シート(太陽光)'!$E$13=B$2,B29*'入力シート(太陽光)'!$N$24/1000,0)</f>
        <v>0</v>
      </c>
      <c r="T43" s="37">
        <f>IF('入力シート(太陽光)'!$E$13=C$2,C29*'入力シート(太陽光)'!$N$24/1000,0)</f>
        <v>0</v>
      </c>
      <c r="U43" s="37">
        <f>IF('入力シート(太陽光)'!$E$13=D$2,D29*'入力シート(太陽光)'!$N$24/1000,0)</f>
        <v>0</v>
      </c>
      <c r="V43" s="37">
        <f>IF('入力シート(太陽光)'!$E$13=E$2,E29*'入力シート(太陽光)'!$N$24/1000,0)</f>
        <v>0</v>
      </c>
      <c r="W43" s="37">
        <f>IF('入力シート(太陽光)'!$E$13=F$2,F29*'入力シート(太陽光)'!$N$24/1000,0)</f>
        <v>0</v>
      </c>
      <c r="X43" s="37">
        <f>IF('入力シート(太陽光)'!$E$13=G$2,G29*'入力シート(太陽光)'!$N$24/1000,0)</f>
        <v>0</v>
      </c>
      <c r="Y43" s="37">
        <f>IF('入力シート(太陽光)'!$E$13=H$2,H29*'入力シート(太陽光)'!$N$24/1000,0)</f>
        <v>0</v>
      </c>
      <c r="Z43" s="37">
        <f>IF('入力シート(太陽光)'!$E$13=I$2,I29*'入力シート(太陽光)'!$N$24/1000,0)</f>
        <v>0</v>
      </c>
      <c r="AA43" s="38">
        <f>IF('入力シート(太陽光)'!$E$13=J$2,J29*'入力シート(太陽光)'!$N$24/1000,0)</f>
        <v>0</v>
      </c>
      <c r="AB43" s="39">
        <f t="shared" si="4"/>
        <v>0</v>
      </c>
      <c r="AC43" s="40">
        <f t="shared" si="5"/>
        <v>0</v>
      </c>
      <c r="AD43" s="67">
        <f t="shared" si="6"/>
        <v>0</v>
      </c>
      <c r="AE43" s="98">
        <f>AB43*1000</f>
        <v>0</v>
      </c>
    </row>
    <row r="44" spans="1:31">
      <c r="A44" s="4" t="s">
        <v>21</v>
      </c>
      <c r="B44" s="37">
        <f>IF('入力シート(太陽光)'!$E$13=B$2,B30*'入力シート(太陽光)'!$E$16/1000,0)</f>
        <v>0</v>
      </c>
      <c r="C44" s="37">
        <f>IF('入力シート(太陽光)'!$E$13=C$2,C30*'入力シート(太陽光)'!$E$16/1000,0)</f>
        <v>0</v>
      </c>
      <c r="D44" s="37">
        <f>IF('入力シート(太陽光)'!$E$13=D$2,D30*'入力シート(太陽光)'!$E$16/1000,0)</f>
        <v>0</v>
      </c>
      <c r="E44" s="37">
        <f>IF('入力シート(太陽光)'!$E$13=E$2,E30*'入力シート(太陽光)'!$E$16/1000,0)</f>
        <v>0</v>
      </c>
      <c r="F44" s="37">
        <f>IF('入力シート(太陽光)'!$E$13=F$2,F30*'入力シート(太陽光)'!$E$16/1000,0)</f>
        <v>0</v>
      </c>
      <c r="G44" s="37">
        <f>IF('入力シート(太陽光)'!$E$13=G$2,G30*'入力シート(太陽光)'!$E$16/1000,0)</f>
        <v>0</v>
      </c>
      <c r="H44" s="37">
        <f>IF('入力シート(太陽光)'!$E$13=H$2,H30*'入力シート(太陽光)'!$E$16/1000,0)</f>
        <v>0</v>
      </c>
      <c r="I44" s="37">
        <f>IF('入力シート(太陽光)'!$E$13=I$2,I30*'入力シート(太陽光)'!$E$16/1000,0)</f>
        <v>0</v>
      </c>
      <c r="J44" s="38">
        <f>IF('入力シート(太陽光)'!$E$13=J$2,J30*'入力シート(太陽光)'!$E$16/1000,0)</f>
        <v>0</v>
      </c>
      <c r="K44" s="39">
        <f t="shared" si="1"/>
        <v>0</v>
      </c>
      <c r="L44" s="40">
        <f t="shared" si="2"/>
        <v>0</v>
      </c>
      <c r="M44" s="66"/>
      <c r="O44" s="98">
        <f t="shared" si="3"/>
        <v>0</v>
      </c>
      <c r="R44" s="4" t="s">
        <v>21</v>
      </c>
      <c r="S44" s="37">
        <f>IF('入力シート(太陽光)'!$E$13=B$2,B30*'入力シート(太陽光)'!$O$24/1000,0)</f>
        <v>0</v>
      </c>
      <c r="T44" s="37">
        <f>IF('入力シート(太陽光)'!$E$13=C$2,C30*'入力シート(太陽光)'!$O$24/1000,0)</f>
        <v>0</v>
      </c>
      <c r="U44" s="37">
        <f>IF('入力シート(太陽光)'!$E$13=D$2,D30*'入力シート(太陽光)'!$O$24/1000,0)</f>
        <v>0</v>
      </c>
      <c r="V44" s="37">
        <f>IF('入力シート(太陽光)'!$E$13=E$2,E30*'入力シート(太陽光)'!$O$24/1000,0)</f>
        <v>0</v>
      </c>
      <c r="W44" s="37">
        <f>IF('入力シート(太陽光)'!$E$13=F$2,F30*'入力シート(太陽光)'!$O$24/1000,0)</f>
        <v>0</v>
      </c>
      <c r="X44" s="37">
        <f>IF('入力シート(太陽光)'!$E$13=G$2,G30*'入力シート(太陽光)'!$O$24/1000,0)</f>
        <v>0</v>
      </c>
      <c r="Y44" s="37">
        <f>IF('入力シート(太陽光)'!$E$13=H$2,H30*'入力シート(太陽光)'!$O$24/1000,0)</f>
        <v>0</v>
      </c>
      <c r="Z44" s="37">
        <f>IF('入力シート(太陽光)'!$E$13=I$2,I30*'入力シート(太陽光)'!$O$24/1000,0)</f>
        <v>0</v>
      </c>
      <c r="AA44" s="38">
        <f>IF('入力シート(太陽光)'!$E$13=J$2,J30*'入力シート(太陽光)'!$O$24/1000,0)</f>
        <v>0</v>
      </c>
      <c r="AB44" s="39">
        <f t="shared" si="4"/>
        <v>0</v>
      </c>
      <c r="AC44" s="40">
        <f t="shared" si="5"/>
        <v>0</v>
      </c>
      <c r="AD44" s="67">
        <f t="shared" si="6"/>
        <v>0</v>
      </c>
      <c r="AE44" s="98">
        <f t="shared" si="7"/>
        <v>0</v>
      </c>
    </row>
    <row r="45" spans="1:31" ht="15.6" thickBot="1">
      <c r="A45" s="4" t="s">
        <v>22</v>
      </c>
      <c r="B45" s="37">
        <f>IF('入力シート(太陽光)'!$E$13=B$2,B31*'入力シート(太陽光)'!$E$16/1000,0)</f>
        <v>0</v>
      </c>
      <c r="C45" s="37">
        <f>IF('入力シート(太陽光)'!$E$13=C$2,C31*'入力シート(太陽光)'!$E$16/1000,0)</f>
        <v>0</v>
      </c>
      <c r="D45" s="37">
        <f>IF('入力シート(太陽光)'!$E$13=D$2,D31*'入力シート(太陽光)'!$E$16/1000,0)</f>
        <v>0</v>
      </c>
      <c r="E45" s="37">
        <f>IF('入力シート(太陽光)'!$E$13=E$2,E31*'入力シート(太陽光)'!$E$16/1000,0)</f>
        <v>0</v>
      </c>
      <c r="F45" s="37">
        <f>IF('入力シート(太陽光)'!$E$13=F$2,F31*'入力シート(太陽光)'!$E$16/1000,0)</f>
        <v>0</v>
      </c>
      <c r="G45" s="37">
        <f>IF('入力シート(太陽光)'!$E$13=G$2,G31*'入力シート(太陽光)'!$E$16/1000,0)</f>
        <v>0</v>
      </c>
      <c r="H45" s="37">
        <f>IF('入力シート(太陽光)'!$E$13=H$2,H31*'入力シート(太陽光)'!$E$16/1000,0)</f>
        <v>0</v>
      </c>
      <c r="I45" s="37">
        <f>IF('入力シート(太陽光)'!$E$13=I$2,I31*'入力シート(太陽光)'!$E$16/1000,0)</f>
        <v>0</v>
      </c>
      <c r="J45" s="38">
        <f>IF('入力シート(太陽光)'!$E$13=J$2,J31*'入力シート(太陽光)'!$E$16/1000,0)</f>
        <v>0</v>
      </c>
      <c r="K45" s="39">
        <f t="shared" si="1"/>
        <v>0</v>
      </c>
      <c r="L45" s="40">
        <f t="shared" si="2"/>
        <v>0</v>
      </c>
      <c r="M45" s="66"/>
      <c r="O45" s="99">
        <f t="shared" si="3"/>
        <v>0</v>
      </c>
      <c r="R45" s="4" t="s">
        <v>22</v>
      </c>
      <c r="S45" s="37">
        <f>IF('入力シート(太陽光)'!$E$13=B$2,B31*'入力シート(太陽光)'!$P$24/1000,0)</f>
        <v>0</v>
      </c>
      <c r="T45" s="37">
        <f>IF('入力シート(太陽光)'!$E$13=C$2,C31*'入力シート(太陽光)'!$P$24/1000,0)</f>
        <v>0</v>
      </c>
      <c r="U45" s="37">
        <f>IF('入力シート(太陽光)'!$E$13=D$2,D31*'入力シート(太陽光)'!$P$24/1000,0)</f>
        <v>0</v>
      </c>
      <c r="V45" s="37">
        <f>IF('入力シート(太陽光)'!$E$13=E$2,E31*'入力シート(太陽光)'!$P$24/1000,0)</f>
        <v>0</v>
      </c>
      <c r="W45" s="37">
        <f>IF('入力シート(太陽光)'!$E$13=F$2,F31*'入力シート(太陽光)'!$P$24/1000,0)</f>
        <v>0</v>
      </c>
      <c r="X45" s="37">
        <f>IF('入力シート(太陽光)'!$E$13=G$2,G31*'入力シート(太陽光)'!$P$24/1000,0)</f>
        <v>0</v>
      </c>
      <c r="Y45" s="37">
        <f>IF('入力シート(太陽光)'!$E$13=H$2,H31*'入力シート(太陽光)'!$P$24/1000,0)</f>
        <v>0</v>
      </c>
      <c r="Z45" s="37">
        <f>IF('入力シート(太陽光)'!$E$13=I$2,I31*'入力シート(太陽光)'!$P$24/1000,0)</f>
        <v>0</v>
      </c>
      <c r="AA45" s="38">
        <f>IF('入力シート(太陽光)'!$E$13=J$2,J31*'入力シート(太陽光)'!$P$24/1000,0)</f>
        <v>0</v>
      </c>
      <c r="AB45" s="39">
        <f>SUM(S45:AA45)</f>
        <v>0</v>
      </c>
      <c r="AC45" s="40">
        <f t="shared" si="5"/>
        <v>0</v>
      </c>
      <c r="AD45" s="67">
        <f t="shared" si="6"/>
        <v>0</v>
      </c>
      <c r="AE45" s="99">
        <f t="shared" si="7"/>
        <v>0</v>
      </c>
    </row>
    <row r="46" spans="1:31">
      <c r="A46" s="4"/>
      <c r="B46" s="68"/>
      <c r="C46" s="68"/>
      <c r="D46" s="68"/>
      <c r="E46" s="68"/>
      <c r="F46" s="68"/>
      <c r="G46" s="68"/>
      <c r="H46" s="68"/>
      <c r="I46" s="68"/>
      <c r="J46" s="68"/>
      <c r="K46" s="66"/>
      <c r="L46" s="66"/>
      <c r="M46" s="66"/>
      <c r="O46" s="69"/>
      <c r="R46" s="4"/>
      <c r="S46" s="68"/>
      <c r="T46" s="68"/>
      <c r="U46" s="68"/>
      <c r="V46" s="68"/>
      <c r="W46" s="68"/>
      <c r="X46" s="68"/>
      <c r="Y46" s="68"/>
      <c r="Z46" s="68"/>
      <c r="AA46" s="68"/>
      <c r="AB46" s="66"/>
      <c r="AC46" s="66"/>
      <c r="AE46" s="69"/>
    </row>
    <row r="47" spans="1:31">
      <c r="A47" s="8" t="s">
        <v>139</v>
      </c>
      <c r="B47" s="68"/>
      <c r="C47" s="68"/>
      <c r="D47" s="68"/>
      <c r="E47" s="68"/>
      <c r="F47" s="68"/>
      <c r="G47" s="68"/>
      <c r="H47" s="68"/>
      <c r="I47" s="68"/>
      <c r="J47" s="68"/>
      <c r="K47" s="66"/>
      <c r="L47" s="66"/>
      <c r="M47" s="66"/>
      <c r="O47" s="69"/>
      <c r="R47" s="8" t="s">
        <v>139</v>
      </c>
      <c r="S47" s="68"/>
      <c r="T47" s="68"/>
      <c r="U47" s="68"/>
      <c r="V47" s="68"/>
      <c r="W47" s="68"/>
      <c r="X47" s="68"/>
      <c r="Y47" s="68"/>
      <c r="Z47" s="68"/>
      <c r="AA47" s="68"/>
      <c r="AB47" s="66"/>
      <c r="AC47" s="66"/>
      <c r="AE47" s="69"/>
    </row>
    <row r="48" spans="1:31">
      <c r="A48" s="4" t="s">
        <v>11</v>
      </c>
      <c r="B48" s="70">
        <f>S$16*($AD$9+$AD3)</f>
        <v>156.46670290947111</v>
      </c>
      <c r="C48" s="70">
        <f t="shared" ref="C48:J50" si="8">T$16*($AD$9+$AD3)</f>
        <v>390.55031161270756</v>
      </c>
      <c r="D48" s="70">
        <f t="shared" si="8"/>
        <v>1656.2615494747213</v>
      </c>
      <c r="E48" s="70">
        <f t="shared" si="8"/>
        <v>690.27375215906613</v>
      </c>
      <c r="F48" s="70">
        <f t="shared" si="8"/>
        <v>141.60803627004728</v>
      </c>
      <c r="G48" s="70">
        <f t="shared" si="8"/>
        <v>787.91641864670862</v>
      </c>
      <c r="H48" s="70">
        <f t="shared" si="8"/>
        <v>293.35477177264715</v>
      </c>
      <c r="I48" s="70">
        <f t="shared" si="8"/>
        <v>130.84931482858576</v>
      </c>
      <c r="J48" s="70">
        <f t="shared" si="8"/>
        <v>460.42675349372411</v>
      </c>
      <c r="K48" s="66"/>
      <c r="L48" s="66"/>
      <c r="M48" s="66"/>
      <c r="O48" s="69"/>
      <c r="R48" s="4" t="s">
        <v>11</v>
      </c>
      <c r="S48" s="70">
        <f>B48</f>
        <v>156.46670290947111</v>
      </c>
      <c r="T48" s="70">
        <f t="shared" ref="T48:AA59" si="9">C48</f>
        <v>390.55031161270756</v>
      </c>
      <c r="U48" s="70">
        <f t="shared" si="9"/>
        <v>1656.2615494747213</v>
      </c>
      <c r="V48" s="70">
        <f t="shared" si="9"/>
        <v>690.27375215906613</v>
      </c>
      <c r="W48" s="70">
        <f t="shared" si="9"/>
        <v>141.60803627004728</v>
      </c>
      <c r="X48" s="70">
        <f t="shared" si="9"/>
        <v>787.91641864670862</v>
      </c>
      <c r="Y48" s="70">
        <f t="shared" si="9"/>
        <v>293.35477177264715</v>
      </c>
      <c r="Z48" s="70">
        <f t="shared" si="9"/>
        <v>130.84931482858576</v>
      </c>
      <c r="AA48" s="70">
        <f t="shared" si="9"/>
        <v>460.42675349372411</v>
      </c>
      <c r="AB48" s="66"/>
      <c r="AC48" s="66"/>
      <c r="AE48" s="69"/>
    </row>
    <row r="49" spans="1:35">
      <c r="A49" s="4" t="s">
        <v>12</v>
      </c>
      <c r="B49" s="70">
        <f>S$16*($AD$9+$AD4)</f>
        <v>122.50246853289813</v>
      </c>
      <c r="C49" s="70">
        <f t="shared" si="8"/>
        <v>305.77353755917386</v>
      </c>
      <c r="D49" s="70">
        <f t="shared" si="8"/>
        <v>1296.7367789693137</v>
      </c>
      <c r="E49" s="70">
        <f t="shared" si="8"/>
        <v>540.4359971199533</v>
      </c>
      <c r="F49" s="70">
        <f t="shared" si="8"/>
        <v>110.86917334235531</v>
      </c>
      <c r="G49" s="70">
        <f t="shared" si="8"/>
        <v>616.88336551494899</v>
      </c>
      <c r="H49" s="70">
        <f t="shared" si="8"/>
        <v>229.67623800986306</v>
      </c>
      <c r="I49" s="70">
        <f t="shared" si="8"/>
        <v>102.44584805761784</v>
      </c>
      <c r="J49" s="70">
        <f t="shared" si="8"/>
        <v>360.4818969963431</v>
      </c>
      <c r="K49" s="66"/>
      <c r="L49" s="66"/>
      <c r="M49" s="66"/>
      <c r="O49" s="69"/>
      <c r="R49" s="4" t="s">
        <v>12</v>
      </c>
      <c r="S49" s="70">
        <f t="shared" ref="S49:S59" si="10">B49</f>
        <v>122.50246853289813</v>
      </c>
      <c r="T49" s="70">
        <f t="shared" si="9"/>
        <v>305.77353755917386</v>
      </c>
      <c r="U49" s="70">
        <f t="shared" si="9"/>
        <v>1296.7367789693137</v>
      </c>
      <c r="V49" s="70">
        <f t="shared" si="9"/>
        <v>540.4359971199533</v>
      </c>
      <c r="W49" s="70">
        <f t="shared" si="9"/>
        <v>110.86917334235531</v>
      </c>
      <c r="X49" s="70">
        <f t="shared" si="9"/>
        <v>616.88336551494899</v>
      </c>
      <c r="Y49" s="70">
        <f t="shared" si="9"/>
        <v>229.67623800986306</v>
      </c>
      <c r="Z49" s="70">
        <f t="shared" si="9"/>
        <v>102.44584805761784</v>
      </c>
      <c r="AA49" s="70">
        <f t="shared" si="9"/>
        <v>360.4818969963431</v>
      </c>
      <c r="AB49" s="66"/>
      <c r="AC49" s="66"/>
      <c r="AE49" s="69"/>
    </row>
    <row r="50" spans="1:35">
      <c r="A50" s="4" t="s">
        <v>13</v>
      </c>
      <c r="B50" s="70">
        <f>S$16*($AD$9+$AD5)</f>
        <v>273.4246317594525</v>
      </c>
      <c r="C50" s="70">
        <f t="shared" si="8"/>
        <v>682.48434427629331</v>
      </c>
      <c r="D50" s="70">
        <f t="shared" si="8"/>
        <v>2894.3071966211514</v>
      </c>
      <c r="E50" s="70">
        <f t="shared" si="8"/>
        <v>1206.249272131136</v>
      </c>
      <c r="F50" s="70">
        <f t="shared" si="8"/>
        <v>247.45920027291095</v>
      </c>
      <c r="G50" s="70">
        <f t="shared" si="8"/>
        <v>1376.8792504712665</v>
      </c>
      <c r="H50" s="70">
        <f t="shared" si="8"/>
        <v>512.63571709070027</v>
      </c>
      <c r="I50" s="70">
        <f t="shared" si="8"/>
        <v>228.65839860946596</v>
      </c>
      <c r="J50" s="70">
        <f t="shared" si="8"/>
        <v>804.59301043149503</v>
      </c>
      <c r="K50" s="66"/>
      <c r="L50" s="66"/>
      <c r="M50" s="66"/>
      <c r="O50" s="69"/>
      <c r="R50" s="4" t="s">
        <v>13</v>
      </c>
      <c r="S50" s="70">
        <f t="shared" si="10"/>
        <v>273.4246317594525</v>
      </c>
      <c r="T50" s="70">
        <f t="shared" si="9"/>
        <v>682.48434427629331</v>
      </c>
      <c r="U50" s="70">
        <f t="shared" si="9"/>
        <v>2894.3071966211514</v>
      </c>
      <c r="V50" s="70">
        <f t="shared" si="9"/>
        <v>1206.249272131136</v>
      </c>
      <c r="W50" s="70">
        <f t="shared" si="9"/>
        <v>247.45920027291095</v>
      </c>
      <c r="X50" s="70">
        <f t="shared" si="9"/>
        <v>1376.8792504712665</v>
      </c>
      <c r="Y50" s="70">
        <f t="shared" si="9"/>
        <v>512.63571709070027</v>
      </c>
      <c r="Z50" s="70">
        <f t="shared" si="9"/>
        <v>228.65839860946596</v>
      </c>
      <c r="AA50" s="70">
        <f t="shared" si="9"/>
        <v>804.59301043149503</v>
      </c>
      <c r="AB50" s="66"/>
      <c r="AC50" s="66"/>
      <c r="AE50" s="69"/>
    </row>
    <row r="51" spans="1:35">
      <c r="A51" s="4" t="s">
        <v>14</v>
      </c>
      <c r="B51" s="70">
        <v>0</v>
      </c>
      <c r="C51" s="70">
        <v>0</v>
      </c>
      <c r="D51" s="70">
        <v>0</v>
      </c>
      <c r="E51" s="70">
        <v>0</v>
      </c>
      <c r="F51" s="70">
        <v>0</v>
      </c>
      <c r="G51" s="70">
        <v>0</v>
      </c>
      <c r="H51" s="70">
        <v>0</v>
      </c>
      <c r="I51" s="70">
        <v>0</v>
      </c>
      <c r="J51" s="70">
        <v>0</v>
      </c>
      <c r="K51" s="66"/>
      <c r="L51" s="66"/>
      <c r="M51" s="66"/>
      <c r="O51" s="69"/>
      <c r="R51" s="4" t="s">
        <v>14</v>
      </c>
      <c r="S51" s="70">
        <f t="shared" si="10"/>
        <v>0</v>
      </c>
      <c r="T51" s="70">
        <f t="shared" si="9"/>
        <v>0</v>
      </c>
      <c r="U51" s="70">
        <f t="shared" si="9"/>
        <v>0</v>
      </c>
      <c r="V51" s="70">
        <f t="shared" si="9"/>
        <v>0</v>
      </c>
      <c r="W51" s="70">
        <f t="shared" si="9"/>
        <v>0</v>
      </c>
      <c r="X51" s="70">
        <f t="shared" si="9"/>
        <v>0</v>
      </c>
      <c r="Y51" s="70">
        <f t="shared" si="9"/>
        <v>0</v>
      </c>
      <c r="Z51" s="70">
        <f t="shared" si="9"/>
        <v>0</v>
      </c>
      <c r="AA51" s="70">
        <f t="shared" si="9"/>
        <v>0</v>
      </c>
      <c r="AB51" s="66"/>
      <c r="AC51" s="66"/>
      <c r="AE51" s="69"/>
    </row>
    <row r="52" spans="1:35">
      <c r="A52" s="4" t="s">
        <v>15</v>
      </c>
      <c r="B52" s="70">
        <v>0</v>
      </c>
      <c r="C52" s="70">
        <v>0</v>
      </c>
      <c r="D52" s="70">
        <v>0</v>
      </c>
      <c r="E52" s="70">
        <v>0</v>
      </c>
      <c r="F52" s="70">
        <v>0</v>
      </c>
      <c r="G52" s="70">
        <v>0</v>
      </c>
      <c r="H52" s="70">
        <v>0</v>
      </c>
      <c r="I52" s="70">
        <v>0</v>
      </c>
      <c r="J52" s="70">
        <v>0</v>
      </c>
      <c r="K52" s="66"/>
      <c r="L52" s="66"/>
      <c r="M52" s="66"/>
      <c r="O52" s="69"/>
      <c r="R52" s="4" t="s">
        <v>15</v>
      </c>
      <c r="S52" s="70">
        <f t="shared" si="10"/>
        <v>0</v>
      </c>
      <c r="T52" s="70">
        <f t="shared" si="9"/>
        <v>0</v>
      </c>
      <c r="U52" s="70">
        <f t="shared" si="9"/>
        <v>0</v>
      </c>
      <c r="V52" s="70">
        <f t="shared" si="9"/>
        <v>0</v>
      </c>
      <c r="W52" s="70">
        <f t="shared" si="9"/>
        <v>0</v>
      </c>
      <c r="X52" s="70">
        <f t="shared" si="9"/>
        <v>0</v>
      </c>
      <c r="Y52" s="70">
        <f t="shared" si="9"/>
        <v>0</v>
      </c>
      <c r="Z52" s="70">
        <f t="shared" si="9"/>
        <v>0</v>
      </c>
      <c r="AA52" s="70">
        <f t="shared" si="9"/>
        <v>0</v>
      </c>
      <c r="AB52" s="66"/>
      <c r="AC52" s="66"/>
      <c r="AE52" s="69"/>
    </row>
    <row r="53" spans="1:35">
      <c r="A53" s="4" t="s">
        <v>16</v>
      </c>
      <c r="B53" s="70">
        <v>0</v>
      </c>
      <c r="C53" s="70">
        <v>0</v>
      </c>
      <c r="D53" s="70">
        <v>0</v>
      </c>
      <c r="E53" s="70">
        <v>0</v>
      </c>
      <c r="F53" s="70">
        <v>0</v>
      </c>
      <c r="G53" s="70">
        <v>0</v>
      </c>
      <c r="H53" s="70">
        <v>0</v>
      </c>
      <c r="I53" s="70">
        <v>0</v>
      </c>
      <c r="J53" s="70">
        <v>0</v>
      </c>
      <c r="K53" s="66"/>
      <c r="L53" s="66"/>
      <c r="M53" s="66"/>
      <c r="O53" s="69"/>
      <c r="R53" s="4" t="s">
        <v>16</v>
      </c>
      <c r="S53" s="70">
        <f t="shared" si="10"/>
        <v>0</v>
      </c>
      <c r="T53" s="70">
        <f t="shared" si="9"/>
        <v>0</v>
      </c>
      <c r="U53" s="70">
        <f t="shared" si="9"/>
        <v>0</v>
      </c>
      <c r="V53" s="70">
        <f t="shared" si="9"/>
        <v>0</v>
      </c>
      <c r="W53" s="70">
        <f t="shared" si="9"/>
        <v>0</v>
      </c>
      <c r="X53" s="70">
        <f t="shared" si="9"/>
        <v>0</v>
      </c>
      <c r="Y53" s="70">
        <f t="shared" si="9"/>
        <v>0</v>
      </c>
      <c r="Z53" s="70">
        <f t="shared" si="9"/>
        <v>0</v>
      </c>
      <c r="AA53" s="70">
        <f t="shared" si="9"/>
        <v>0</v>
      </c>
      <c r="AB53" s="66"/>
      <c r="AC53" s="66"/>
      <c r="AE53" s="69"/>
    </row>
    <row r="54" spans="1:35">
      <c r="A54" s="4" t="s">
        <v>17</v>
      </c>
      <c r="B54" s="70">
        <f t="shared" ref="B54:J55" si="11">S$16*($AD$9+$AD6)</f>
        <v>209.15784278650233</v>
      </c>
      <c r="C54" s="70">
        <f t="shared" si="11"/>
        <v>522.07056937713219</v>
      </c>
      <c r="D54" s="70">
        <f t="shared" si="11"/>
        <v>2214.0179753055513</v>
      </c>
      <c r="E54" s="70">
        <f t="shared" si="11"/>
        <v>922.72775133038078</v>
      </c>
      <c r="F54" s="70">
        <f t="shared" si="11"/>
        <v>189.29542731281663</v>
      </c>
      <c r="G54" s="70">
        <f t="shared" si="11"/>
        <v>1053.2521958717439</v>
      </c>
      <c r="H54" s="70">
        <f t="shared" si="11"/>
        <v>392.14382417576695</v>
      </c>
      <c r="I54" s="70">
        <f t="shared" si="11"/>
        <v>174.9136392007546</v>
      </c>
      <c r="J54" s="70">
        <f t="shared" si="11"/>
        <v>615.47833968009525</v>
      </c>
      <c r="K54" s="66"/>
      <c r="L54" s="66"/>
      <c r="M54" s="66"/>
      <c r="O54" s="69"/>
      <c r="R54" s="4" t="s">
        <v>17</v>
      </c>
      <c r="S54" s="70">
        <f t="shared" si="10"/>
        <v>209.15784278650233</v>
      </c>
      <c r="T54" s="70">
        <f t="shared" si="9"/>
        <v>522.07056937713219</v>
      </c>
      <c r="U54" s="70">
        <f t="shared" si="9"/>
        <v>2214.0179753055513</v>
      </c>
      <c r="V54" s="70">
        <f t="shared" si="9"/>
        <v>922.72775133038078</v>
      </c>
      <c r="W54" s="70">
        <f t="shared" si="9"/>
        <v>189.29542731281663</v>
      </c>
      <c r="X54" s="70">
        <f t="shared" si="9"/>
        <v>1053.2521958717439</v>
      </c>
      <c r="Y54" s="70">
        <f t="shared" si="9"/>
        <v>392.14382417576695</v>
      </c>
      <c r="Z54" s="70">
        <f t="shared" si="9"/>
        <v>174.9136392007546</v>
      </c>
      <c r="AA54" s="70">
        <f t="shared" si="9"/>
        <v>615.47833968009525</v>
      </c>
      <c r="AB54" s="66"/>
      <c r="AC54" s="66"/>
      <c r="AE54" s="69"/>
    </row>
    <row r="55" spans="1:35">
      <c r="A55" s="4" t="s">
        <v>18</v>
      </c>
      <c r="B55" s="70">
        <f>S$16*($AD$9+$AD7)</f>
        <v>246.09218468830807</v>
      </c>
      <c r="C55" s="70">
        <f t="shared" si="11"/>
        <v>614.26091064933507</v>
      </c>
      <c r="D55" s="70">
        <f t="shared" si="11"/>
        <v>2604.9825013651789</v>
      </c>
      <c r="E55" s="70">
        <f t="shared" si="11"/>
        <v>1085.6685323017552</v>
      </c>
      <c r="F55" s="70">
        <f t="shared" si="11"/>
        <v>222.72234518343438</v>
      </c>
      <c r="G55" s="70">
        <f t="shared" si="11"/>
        <v>1239.2417633337825</v>
      </c>
      <c r="H55" s="70">
        <f t="shared" si="11"/>
        <v>461.39092427888602</v>
      </c>
      <c r="I55" s="70">
        <f t="shared" si="11"/>
        <v>205.80093497442601</v>
      </c>
      <c r="J55" s="70">
        <f t="shared" si="11"/>
        <v>724.16318327978911</v>
      </c>
      <c r="K55" s="66"/>
      <c r="L55" s="66"/>
      <c r="M55" s="66"/>
      <c r="O55" s="69"/>
      <c r="R55" s="4" t="s">
        <v>18</v>
      </c>
      <c r="S55" s="70">
        <f t="shared" si="10"/>
        <v>246.09218468830807</v>
      </c>
      <c r="T55" s="70">
        <f t="shared" si="9"/>
        <v>614.26091064933507</v>
      </c>
      <c r="U55" s="70">
        <f t="shared" si="9"/>
        <v>2604.9825013651789</v>
      </c>
      <c r="V55" s="70">
        <f t="shared" si="9"/>
        <v>1085.6685323017552</v>
      </c>
      <c r="W55" s="70">
        <f t="shared" si="9"/>
        <v>222.72234518343438</v>
      </c>
      <c r="X55" s="70">
        <f t="shared" si="9"/>
        <v>1239.2417633337825</v>
      </c>
      <c r="Y55" s="70">
        <f t="shared" si="9"/>
        <v>461.39092427888602</v>
      </c>
      <c r="Z55" s="70">
        <f t="shared" si="9"/>
        <v>205.80093497442601</v>
      </c>
      <c r="AA55" s="70">
        <f t="shared" si="9"/>
        <v>724.16318327978911</v>
      </c>
      <c r="AB55" s="66"/>
      <c r="AC55" s="66"/>
      <c r="AE55" s="69"/>
    </row>
    <row r="56" spans="1:35">
      <c r="A56" s="4" t="s">
        <v>19</v>
      </c>
      <c r="B56" s="70">
        <v>0</v>
      </c>
      <c r="C56" s="70">
        <v>0</v>
      </c>
      <c r="D56" s="70">
        <v>0</v>
      </c>
      <c r="E56" s="70">
        <v>0</v>
      </c>
      <c r="F56" s="70">
        <v>0</v>
      </c>
      <c r="G56" s="70">
        <v>0</v>
      </c>
      <c r="H56" s="70">
        <v>0</v>
      </c>
      <c r="I56" s="70">
        <v>0</v>
      </c>
      <c r="J56" s="70">
        <v>0</v>
      </c>
      <c r="K56" s="66"/>
      <c r="L56" s="66"/>
      <c r="M56" s="66"/>
      <c r="O56" s="69"/>
      <c r="R56" s="4" t="s">
        <v>19</v>
      </c>
      <c r="S56" s="70">
        <f t="shared" si="10"/>
        <v>0</v>
      </c>
      <c r="T56" s="70">
        <f t="shared" si="9"/>
        <v>0</v>
      </c>
      <c r="U56" s="70">
        <f t="shared" si="9"/>
        <v>0</v>
      </c>
      <c r="V56" s="70">
        <f t="shared" si="9"/>
        <v>0</v>
      </c>
      <c r="W56" s="70">
        <f t="shared" si="9"/>
        <v>0</v>
      </c>
      <c r="X56" s="70">
        <f t="shared" si="9"/>
        <v>0</v>
      </c>
      <c r="Y56" s="70">
        <f t="shared" si="9"/>
        <v>0</v>
      </c>
      <c r="Z56" s="70">
        <f t="shared" si="9"/>
        <v>0</v>
      </c>
      <c r="AA56" s="70">
        <f t="shared" si="9"/>
        <v>0</v>
      </c>
      <c r="AB56" s="66"/>
      <c r="AC56" s="66"/>
      <c r="AE56" s="69"/>
    </row>
    <row r="57" spans="1:35">
      <c r="A57" s="4" t="s">
        <v>20</v>
      </c>
      <c r="B57" s="70">
        <v>0</v>
      </c>
      <c r="C57" s="70">
        <v>0</v>
      </c>
      <c r="D57" s="70">
        <v>0</v>
      </c>
      <c r="E57" s="70">
        <v>0</v>
      </c>
      <c r="F57" s="70">
        <v>0</v>
      </c>
      <c r="G57" s="70">
        <v>0</v>
      </c>
      <c r="H57" s="70">
        <v>0</v>
      </c>
      <c r="I57" s="70">
        <v>0</v>
      </c>
      <c r="J57" s="70">
        <v>0</v>
      </c>
      <c r="K57" s="66"/>
      <c r="L57" s="66"/>
      <c r="M57" s="66"/>
      <c r="O57" s="69"/>
      <c r="R57" s="4" t="s">
        <v>20</v>
      </c>
      <c r="S57" s="70">
        <f t="shared" si="10"/>
        <v>0</v>
      </c>
      <c r="T57" s="70">
        <f t="shared" si="9"/>
        <v>0</v>
      </c>
      <c r="U57" s="70">
        <f t="shared" si="9"/>
        <v>0</v>
      </c>
      <c r="V57" s="70">
        <f t="shared" si="9"/>
        <v>0</v>
      </c>
      <c r="W57" s="70">
        <f t="shared" si="9"/>
        <v>0</v>
      </c>
      <c r="X57" s="70">
        <f t="shared" si="9"/>
        <v>0</v>
      </c>
      <c r="Y57" s="70">
        <f t="shared" si="9"/>
        <v>0</v>
      </c>
      <c r="Z57" s="70">
        <f t="shared" si="9"/>
        <v>0</v>
      </c>
      <c r="AA57" s="70">
        <f t="shared" si="9"/>
        <v>0</v>
      </c>
      <c r="AB57" s="66"/>
      <c r="AC57" s="66"/>
      <c r="AE57" s="69"/>
    </row>
    <row r="58" spans="1:35">
      <c r="A58" s="4" t="s">
        <v>21</v>
      </c>
      <c r="B58" s="71">
        <v>0</v>
      </c>
      <c r="C58" s="71">
        <v>0</v>
      </c>
      <c r="D58" s="71">
        <v>0</v>
      </c>
      <c r="E58" s="71">
        <v>0</v>
      </c>
      <c r="F58" s="71">
        <v>0</v>
      </c>
      <c r="G58" s="71">
        <v>0</v>
      </c>
      <c r="H58" s="71">
        <v>0</v>
      </c>
      <c r="I58" s="71">
        <v>0</v>
      </c>
      <c r="J58" s="71">
        <v>0</v>
      </c>
      <c r="K58" s="23"/>
      <c r="R58" s="4" t="s">
        <v>21</v>
      </c>
      <c r="S58" s="70">
        <f t="shared" si="10"/>
        <v>0</v>
      </c>
      <c r="T58" s="70">
        <f t="shared" si="9"/>
        <v>0</v>
      </c>
      <c r="U58" s="70">
        <f t="shared" si="9"/>
        <v>0</v>
      </c>
      <c r="V58" s="70">
        <f t="shared" si="9"/>
        <v>0</v>
      </c>
      <c r="W58" s="70">
        <f t="shared" si="9"/>
        <v>0</v>
      </c>
      <c r="X58" s="70">
        <f t="shared" si="9"/>
        <v>0</v>
      </c>
      <c r="Y58" s="70">
        <f t="shared" si="9"/>
        <v>0</v>
      </c>
      <c r="Z58" s="70">
        <f t="shared" si="9"/>
        <v>0</v>
      </c>
      <c r="AA58" s="70">
        <f t="shared" si="9"/>
        <v>0</v>
      </c>
      <c r="AB58" s="23"/>
    </row>
    <row r="59" spans="1:35">
      <c r="A59" s="4" t="s">
        <v>22</v>
      </c>
      <c r="B59" s="71">
        <f t="shared" ref="B59:J59" si="12">S$16*($AD$9+$AD8)</f>
        <v>104.67391145570605</v>
      </c>
      <c r="C59" s="71">
        <f t="shared" si="12"/>
        <v>261.27238560398149</v>
      </c>
      <c r="D59" s="71">
        <f t="shared" si="12"/>
        <v>1108.0144947996685</v>
      </c>
      <c r="E59" s="71">
        <f t="shared" si="12"/>
        <v>461.78293700929305</v>
      </c>
      <c r="F59" s="71">
        <f t="shared" si="12"/>
        <v>94.733683105238512</v>
      </c>
      <c r="G59" s="71">
        <f t="shared" si="12"/>
        <v>527.1044375980797</v>
      </c>
      <c r="H59" s="71">
        <f t="shared" si="12"/>
        <v>196.25000613328714</v>
      </c>
      <c r="I59" s="71">
        <f t="shared" si="12"/>
        <v>87.536257489440104</v>
      </c>
      <c r="J59" s="71">
        <f t="shared" si="12"/>
        <v>308.01869235350898</v>
      </c>
      <c r="K59" s="23"/>
      <c r="R59" s="4" t="s">
        <v>22</v>
      </c>
      <c r="S59" s="70">
        <f t="shared" si="10"/>
        <v>104.67391145570605</v>
      </c>
      <c r="T59" s="70">
        <f t="shared" si="9"/>
        <v>261.27238560398149</v>
      </c>
      <c r="U59" s="70">
        <f t="shared" si="9"/>
        <v>1108.0144947996685</v>
      </c>
      <c r="V59" s="70">
        <f t="shared" si="9"/>
        <v>461.78293700929305</v>
      </c>
      <c r="W59" s="70">
        <f t="shared" si="9"/>
        <v>94.733683105238512</v>
      </c>
      <c r="X59" s="70">
        <f t="shared" si="9"/>
        <v>527.1044375980797</v>
      </c>
      <c r="Y59" s="70">
        <f t="shared" si="9"/>
        <v>196.25000613328714</v>
      </c>
      <c r="Z59" s="70">
        <f t="shared" si="9"/>
        <v>87.536257489440104</v>
      </c>
      <c r="AA59" s="70">
        <f t="shared" si="9"/>
        <v>308.01869235350898</v>
      </c>
      <c r="AB59" s="23"/>
    </row>
    <row r="60" spans="1:35">
      <c r="A60" s="4"/>
      <c r="B60" s="4"/>
      <c r="C60" s="4"/>
      <c r="D60" s="4"/>
      <c r="E60" s="4"/>
      <c r="F60" s="4"/>
      <c r="G60" s="4"/>
      <c r="H60" s="4"/>
      <c r="I60" s="4"/>
      <c r="J60" s="4"/>
      <c r="K60" s="23"/>
      <c r="S60" s="4"/>
      <c r="T60" s="4"/>
      <c r="U60" s="4"/>
      <c r="V60" s="4"/>
      <c r="W60" s="4"/>
      <c r="X60" s="4"/>
      <c r="Y60" s="4"/>
      <c r="Z60" s="4"/>
      <c r="AA60" s="4"/>
      <c r="AB60" s="23"/>
    </row>
    <row r="61" spans="1:35">
      <c r="A61" s="1" t="s">
        <v>115</v>
      </c>
      <c r="K61" s="9" t="s">
        <v>36</v>
      </c>
      <c r="R61" s="1" t="s">
        <v>115</v>
      </c>
      <c r="AB61" s="9" t="s">
        <v>36</v>
      </c>
      <c r="AD61" s="1" t="s">
        <v>140</v>
      </c>
      <c r="AH61" s="1" t="s">
        <v>141</v>
      </c>
      <c r="AI61" s="1" t="s">
        <v>142</v>
      </c>
    </row>
    <row r="62" spans="1:35">
      <c r="A62" s="4" t="s">
        <v>11</v>
      </c>
      <c r="B62" s="41">
        <f>B4-B34+B48</f>
        <v>5059.0977260732006</v>
      </c>
      <c r="C62" s="41">
        <f t="shared" ref="C62:J62" si="13">C4-C34+C48</f>
        <v>12727.705643585477</v>
      </c>
      <c r="D62" s="41">
        <f t="shared" si="13"/>
        <v>42686.067900875227</v>
      </c>
      <c r="E62" s="41">
        <f t="shared" si="13"/>
        <v>18837.44602788132</v>
      </c>
      <c r="F62" s="41">
        <f t="shared" si="13"/>
        <v>3718.4302154961165</v>
      </c>
      <c r="G62" s="41">
        <f t="shared" si="13"/>
        <v>18540.15046552171</v>
      </c>
      <c r="H62" s="41">
        <f t="shared" si="13"/>
        <v>7228.4458566992371</v>
      </c>
      <c r="I62" s="41">
        <f t="shared" si="13"/>
        <v>4927.045178368031</v>
      </c>
      <c r="J62" s="41">
        <f t="shared" si="13"/>
        <v>13096.219498294537</v>
      </c>
      <c r="K62" s="42">
        <f>SUM($B62:$J62)</f>
        <v>126820.60851279488</v>
      </c>
      <c r="L62" s="6"/>
      <c r="M62" s="6"/>
      <c r="R62" s="4" t="s">
        <v>11</v>
      </c>
      <c r="S62" s="41">
        <f>B4-S34+S48</f>
        <v>5059.0977260732006</v>
      </c>
      <c r="T62" s="41">
        <f>C4-T34+T48</f>
        <v>12727.705643585477</v>
      </c>
      <c r="U62" s="41">
        <f t="shared" ref="U62:AA73" si="14">D4-U34+U48</f>
        <v>42686.067900875227</v>
      </c>
      <c r="V62" s="41">
        <f t="shared" si="14"/>
        <v>18837.44602788132</v>
      </c>
      <c r="W62" s="41">
        <f t="shared" si="14"/>
        <v>3718.4302154961165</v>
      </c>
      <c r="X62" s="41">
        <f t="shared" si="14"/>
        <v>18540.15046552171</v>
      </c>
      <c r="Y62" s="41">
        <f t="shared" si="14"/>
        <v>7228.4458566992371</v>
      </c>
      <c r="Z62" s="41">
        <f t="shared" si="14"/>
        <v>4927.045178368031</v>
      </c>
      <c r="AA62" s="41">
        <f t="shared" si="14"/>
        <v>13096.219498294537</v>
      </c>
      <c r="AB62" s="42">
        <f>SUM($S62:$AA62)</f>
        <v>126820.60851279488</v>
      </c>
      <c r="AC62" s="6"/>
      <c r="AD62" s="6">
        <f>$AB$74-AB62</f>
        <v>49754.891027205114</v>
      </c>
      <c r="AH62" s="72">
        <f>AB62+AC34</f>
        <v>126820.60851279488</v>
      </c>
      <c r="AI62" s="73">
        <f>$B$17-AH62</f>
        <v>62037.420196298728</v>
      </c>
    </row>
    <row r="63" spans="1:35">
      <c r="A63" s="4" t="s">
        <v>12</v>
      </c>
      <c r="B63" s="41">
        <f t="shared" ref="B63:J73" si="15">B5-B35+B49</f>
        <v>4532.0132363016564</v>
      </c>
      <c r="C63" s="41">
        <f t="shared" si="15"/>
        <v>11640.669937282097</v>
      </c>
      <c r="D63" s="41">
        <f t="shared" si="15"/>
        <v>41980.34056943858</v>
      </c>
      <c r="E63" s="41">
        <f t="shared" si="15"/>
        <v>18921.130140556343</v>
      </c>
      <c r="F63" s="41">
        <f t="shared" si="15"/>
        <v>3533.735792486958</v>
      </c>
      <c r="G63" s="41">
        <f t="shared" si="15"/>
        <v>19514.978407181614</v>
      </c>
      <c r="H63" s="41">
        <f t="shared" si="15"/>
        <v>7056.3759902487409</v>
      </c>
      <c r="I63" s="41">
        <f t="shared" si="15"/>
        <v>5066.6625857974905</v>
      </c>
      <c r="J63" s="41">
        <f t="shared" si="15"/>
        <v>13958.126773039532</v>
      </c>
      <c r="K63" s="42">
        <f t="shared" ref="K63:K73" si="16">SUM($B63:$J63)</f>
        <v>126204.033432333</v>
      </c>
      <c r="L63" s="6"/>
      <c r="M63" s="6"/>
      <c r="R63" s="4" t="s">
        <v>12</v>
      </c>
      <c r="S63" s="41">
        <f t="shared" ref="S63:T73" si="17">B5-S35+S49</f>
        <v>4532.0132363016564</v>
      </c>
      <c r="T63" s="41">
        <f t="shared" si="17"/>
        <v>11640.669937282097</v>
      </c>
      <c r="U63" s="41">
        <f t="shared" si="14"/>
        <v>41980.34056943858</v>
      </c>
      <c r="V63" s="41">
        <f t="shared" si="14"/>
        <v>18921.130140556343</v>
      </c>
      <c r="W63" s="41">
        <f t="shared" si="14"/>
        <v>3533.735792486958</v>
      </c>
      <c r="X63" s="41">
        <f t="shared" si="14"/>
        <v>19514.978407181614</v>
      </c>
      <c r="Y63" s="41">
        <f t="shared" si="14"/>
        <v>7056.3759902487409</v>
      </c>
      <c r="Z63" s="41">
        <f t="shared" si="14"/>
        <v>5066.6625857974905</v>
      </c>
      <c r="AA63" s="41">
        <f t="shared" si="14"/>
        <v>13958.126773039532</v>
      </c>
      <c r="AB63" s="42">
        <f t="shared" ref="AB63:AB72" si="18">SUM($S63:$AA63)</f>
        <v>126204.033432333</v>
      </c>
      <c r="AC63" s="6"/>
      <c r="AD63" s="6">
        <f t="shared" ref="AD63:AD73" si="19">$AB$74-AB63</f>
        <v>50371.466107666987</v>
      </c>
      <c r="AH63" s="72">
        <f t="shared" ref="AH63:AH73" si="20">AB63+AC35</f>
        <v>126204.033432333</v>
      </c>
      <c r="AI63" s="73">
        <f t="shared" ref="AI63:AI73" si="21">$B$17-AH63</f>
        <v>62653.995276760601</v>
      </c>
    </row>
    <row r="64" spans="1:35">
      <c r="A64" s="4" t="s">
        <v>13</v>
      </c>
      <c r="B64" s="41">
        <f t="shared" si="15"/>
        <v>4871.7207469841605</v>
      </c>
      <c r="C64" s="41">
        <f t="shared" si="15"/>
        <v>13102.672250591002</v>
      </c>
      <c r="D64" s="41">
        <f t="shared" si="15"/>
        <v>50281.74860222319</v>
      </c>
      <c r="E64" s="41">
        <f t="shared" si="15"/>
        <v>21212.12601060047</v>
      </c>
      <c r="F64" s="41">
        <f t="shared" si="15"/>
        <v>4234.8162063828904</v>
      </c>
      <c r="G64" s="41">
        <f t="shared" si="15"/>
        <v>23045.091844221268</v>
      </c>
      <c r="H64" s="41">
        <f t="shared" si="15"/>
        <v>8345.389881372932</v>
      </c>
      <c r="I64" s="41">
        <f t="shared" si="15"/>
        <v>6002.4257120423008</v>
      </c>
      <c r="J64" s="41">
        <f t="shared" si="15"/>
        <v>16133.356487300936</v>
      </c>
      <c r="K64" s="42">
        <f t="shared" si="16"/>
        <v>147229.34774171916</v>
      </c>
      <c r="L64" s="6"/>
      <c r="M64" s="6"/>
      <c r="R64" s="4" t="s">
        <v>13</v>
      </c>
      <c r="S64" s="41">
        <f t="shared" si="17"/>
        <v>4871.7207469841605</v>
      </c>
      <c r="T64" s="41">
        <f t="shared" si="17"/>
        <v>13102.672250591002</v>
      </c>
      <c r="U64" s="41">
        <f t="shared" si="14"/>
        <v>50281.74860222319</v>
      </c>
      <c r="V64" s="41">
        <f t="shared" si="14"/>
        <v>21212.12601060047</v>
      </c>
      <c r="W64" s="41">
        <f t="shared" si="14"/>
        <v>4234.8162063828904</v>
      </c>
      <c r="X64" s="41">
        <f t="shared" si="14"/>
        <v>23045.091844221268</v>
      </c>
      <c r="Y64" s="41">
        <f t="shared" si="14"/>
        <v>8345.389881372932</v>
      </c>
      <c r="Z64" s="41">
        <f t="shared" si="14"/>
        <v>6002.4257120423008</v>
      </c>
      <c r="AA64" s="41">
        <f t="shared" si="14"/>
        <v>16133.356487300936</v>
      </c>
      <c r="AB64" s="42">
        <f t="shared" si="18"/>
        <v>147229.34774171916</v>
      </c>
      <c r="AC64" s="6"/>
      <c r="AD64" s="6">
        <f t="shared" si="19"/>
        <v>29346.151798280829</v>
      </c>
      <c r="AH64" s="72">
        <f t="shared" si="20"/>
        <v>147229.34774171916</v>
      </c>
      <c r="AI64" s="73">
        <f t="shared" si="21"/>
        <v>41628.680967374443</v>
      </c>
    </row>
    <row r="65" spans="1:36">
      <c r="A65" s="4" t="s">
        <v>14</v>
      </c>
      <c r="B65" s="41">
        <f t="shared" si="15"/>
        <v>5365.2364759529746</v>
      </c>
      <c r="C65" s="41">
        <f t="shared" si="15"/>
        <v>15050.038410039704</v>
      </c>
      <c r="D65" s="41">
        <f t="shared" si="15"/>
        <v>61601.13279228811</v>
      </c>
      <c r="E65" s="41">
        <f t="shared" si="15"/>
        <v>24792.42</v>
      </c>
      <c r="F65" s="41">
        <f t="shared" si="15"/>
        <v>4811.72</v>
      </c>
      <c r="G65" s="41">
        <f t="shared" si="15"/>
        <v>27473.179515625001</v>
      </c>
      <c r="H65" s="41">
        <f t="shared" si="15"/>
        <v>10074.584820358757</v>
      </c>
      <c r="I65" s="41">
        <f t="shared" si="15"/>
        <v>7163.74</v>
      </c>
      <c r="J65" s="41">
        <f t="shared" si="15"/>
        <v>19828.307999999997</v>
      </c>
      <c r="K65" s="42">
        <f t="shared" si="16"/>
        <v>176160.36001426453</v>
      </c>
      <c r="L65" s="6"/>
      <c r="M65" s="6"/>
      <c r="R65" s="4" t="s">
        <v>14</v>
      </c>
      <c r="S65" s="41">
        <f t="shared" si="17"/>
        <v>5365.2364759529746</v>
      </c>
      <c r="T65" s="41">
        <f t="shared" si="17"/>
        <v>15050.038410039704</v>
      </c>
      <c r="U65" s="41">
        <f t="shared" si="14"/>
        <v>61601.13279228811</v>
      </c>
      <c r="V65" s="41">
        <f t="shared" si="14"/>
        <v>24792.42</v>
      </c>
      <c r="W65" s="41">
        <f t="shared" si="14"/>
        <v>4811.72</v>
      </c>
      <c r="X65" s="41">
        <f t="shared" si="14"/>
        <v>27473.179515625001</v>
      </c>
      <c r="Y65" s="41">
        <f t="shared" si="14"/>
        <v>10074.584820358757</v>
      </c>
      <c r="Z65" s="41">
        <f t="shared" si="14"/>
        <v>7163.74</v>
      </c>
      <c r="AA65" s="41">
        <f t="shared" si="14"/>
        <v>19828.307999999997</v>
      </c>
      <c r="AB65" s="42">
        <f t="shared" si="18"/>
        <v>176160.36001426453</v>
      </c>
      <c r="AC65" s="6"/>
      <c r="AD65" s="6">
        <f t="shared" si="19"/>
        <v>415.13952573545976</v>
      </c>
      <c r="AH65" s="72">
        <f t="shared" si="20"/>
        <v>176160.36001426453</v>
      </c>
      <c r="AI65" s="73">
        <f t="shared" si="21"/>
        <v>12697.668694829074</v>
      </c>
    </row>
    <row r="66" spans="1:36">
      <c r="A66" s="4" t="s">
        <v>15</v>
      </c>
      <c r="B66" s="41">
        <f t="shared" si="15"/>
        <v>5429.45</v>
      </c>
      <c r="C66" s="41">
        <f t="shared" si="15"/>
        <v>15401.688</v>
      </c>
      <c r="D66" s="41">
        <f t="shared" si="15"/>
        <v>61599.899999999994</v>
      </c>
      <c r="E66" s="41">
        <f t="shared" si="15"/>
        <v>24792.42</v>
      </c>
      <c r="F66" s="41">
        <f t="shared" si="15"/>
        <v>4811.72</v>
      </c>
      <c r="G66" s="41">
        <f t="shared" si="15"/>
        <v>27476.25</v>
      </c>
      <c r="H66" s="41">
        <f t="shared" si="15"/>
        <v>10072.02354</v>
      </c>
      <c r="I66" s="41">
        <f t="shared" si="15"/>
        <v>7163.74</v>
      </c>
      <c r="J66" s="41">
        <f t="shared" si="15"/>
        <v>19828.307999999997</v>
      </c>
      <c r="K66" s="42">
        <f t="shared" si="16"/>
        <v>176575.49953999999</v>
      </c>
      <c r="L66" s="6"/>
      <c r="M66" s="6"/>
      <c r="R66" s="4" t="s">
        <v>15</v>
      </c>
      <c r="S66" s="41">
        <f t="shared" si="17"/>
        <v>5429.45</v>
      </c>
      <c r="T66" s="41">
        <f t="shared" si="17"/>
        <v>15401.688</v>
      </c>
      <c r="U66" s="41">
        <f t="shared" si="14"/>
        <v>61599.899999999994</v>
      </c>
      <c r="V66" s="41">
        <f t="shared" si="14"/>
        <v>24792.42</v>
      </c>
      <c r="W66" s="41">
        <f t="shared" si="14"/>
        <v>4811.72</v>
      </c>
      <c r="X66" s="41">
        <f t="shared" si="14"/>
        <v>27476.25</v>
      </c>
      <c r="Y66" s="41">
        <f t="shared" si="14"/>
        <v>10072.02354</v>
      </c>
      <c r="Z66" s="41">
        <f t="shared" si="14"/>
        <v>7163.74</v>
      </c>
      <c r="AA66" s="41">
        <f t="shared" si="14"/>
        <v>19828.307999999997</v>
      </c>
      <c r="AB66" s="42">
        <f t="shared" si="18"/>
        <v>176575.49953999999</v>
      </c>
      <c r="AC66" s="6"/>
      <c r="AD66" s="6">
        <f>$AB$74-AB66</f>
        <v>0</v>
      </c>
      <c r="AH66" s="72">
        <f t="shared" si="20"/>
        <v>176575.49953999999</v>
      </c>
      <c r="AI66" s="73">
        <f t="shared" si="21"/>
        <v>12282.529169093614</v>
      </c>
    </row>
    <row r="67" spans="1:36">
      <c r="A67" s="4" t="s">
        <v>16</v>
      </c>
      <c r="B67" s="41">
        <f t="shared" si="15"/>
        <v>5017.3262994893721</v>
      </c>
      <c r="C67" s="41">
        <f t="shared" si="15"/>
        <v>13657.771660637582</v>
      </c>
      <c r="D67" s="41">
        <f t="shared" si="15"/>
        <v>52244.057524918149</v>
      </c>
      <c r="E67" s="41">
        <f t="shared" si="15"/>
        <v>22785.017980233148</v>
      </c>
      <c r="F67" s="41">
        <f t="shared" si="15"/>
        <v>4225.6730769230771</v>
      </c>
      <c r="G67" s="41">
        <f t="shared" si="15"/>
        <v>23851.58746875</v>
      </c>
      <c r="H67" s="41">
        <f t="shared" si="15"/>
        <v>8776.6430750972904</v>
      </c>
      <c r="I67" s="41">
        <f t="shared" si="15"/>
        <v>6415.2970149253733</v>
      </c>
      <c r="J67" s="41">
        <f t="shared" si="15"/>
        <v>17257.010536079841</v>
      </c>
      <c r="K67" s="42">
        <f t="shared" si="16"/>
        <v>154230.38463705385</v>
      </c>
      <c r="L67" s="6"/>
      <c r="M67" s="6"/>
      <c r="R67" s="4" t="s">
        <v>16</v>
      </c>
      <c r="S67" s="41">
        <f t="shared" si="17"/>
        <v>5017.3262994893721</v>
      </c>
      <c r="T67" s="41">
        <f t="shared" si="17"/>
        <v>13657.771660637582</v>
      </c>
      <c r="U67" s="41">
        <f t="shared" si="14"/>
        <v>52244.057524918149</v>
      </c>
      <c r="V67" s="41">
        <f t="shared" si="14"/>
        <v>22785.017980233148</v>
      </c>
      <c r="W67" s="41">
        <f t="shared" si="14"/>
        <v>4225.6730769230771</v>
      </c>
      <c r="X67" s="41">
        <f t="shared" si="14"/>
        <v>23851.58746875</v>
      </c>
      <c r="Y67" s="41">
        <f t="shared" si="14"/>
        <v>8776.6430750972904</v>
      </c>
      <c r="Z67" s="41">
        <f t="shared" si="14"/>
        <v>6415.2970149253733</v>
      </c>
      <c r="AA67" s="41">
        <f t="shared" si="14"/>
        <v>17257.010536079841</v>
      </c>
      <c r="AB67" s="42">
        <f t="shared" si="18"/>
        <v>154230.38463705385</v>
      </c>
      <c r="AC67" s="6"/>
      <c r="AD67" s="6">
        <f t="shared" si="19"/>
        <v>22345.114902946138</v>
      </c>
      <c r="AH67" s="72">
        <f t="shared" si="20"/>
        <v>154230.38463705385</v>
      </c>
      <c r="AI67" s="73">
        <f t="shared" si="21"/>
        <v>34627.644072039751</v>
      </c>
    </row>
    <row r="68" spans="1:36">
      <c r="A68" s="4" t="s">
        <v>17</v>
      </c>
      <c r="B68" s="41">
        <f t="shared" si="15"/>
        <v>4845.4652888367891</v>
      </c>
      <c r="C68" s="41">
        <f t="shared" si="15"/>
        <v>12271.569836713157</v>
      </c>
      <c r="D68" s="41">
        <f t="shared" si="15"/>
        <v>44608.929893821369</v>
      </c>
      <c r="E68" s="41">
        <f t="shared" si="15"/>
        <v>19947.414624112946</v>
      </c>
      <c r="F68" s="41">
        <f t="shared" si="15"/>
        <v>3740.4616798586417</v>
      </c>
      <c r="G68" s="41">
        <f t="shared" si="15"/>
        <v>20537.059753163408</v>
      </c>
      <c r="H68" s="41">
        <f t="shared" si="15"/>
        <v>7751.7289725638075</v>
      </c>
      <c r="I68" s="41">
        <f t="shared" si="15"/>
        <v>5566.8135112689852</v>
      </c>
      <c r="J68" s="41">
        <f t="shared" si="15"/>
        <v>15443.880353778723</v>
      </c>
      <c r="K68" s="42">
        <f t="shared" si="16"/>
        <v>134713.32391411782</v>
      </c>
      <c r="L68" s="6"/>
      <c r="M68" s="6"/>
      <c r="R68" s="4" t="s">
        <v>17</v>
      </c>
      <c r="S68" s="41">
        <f t="shared" si="17"/>
        <v>4845.4652888367891</v>
      </c>
      <c r="T68" s="41">
        <f t="shared" si="17"/>
        <v>12271.569836713157</v>
      </c>
      <c r="U68" s="41">
        <f t="shared" si="14"/>
        <v>44608.929893821369</v>
      </c>
      <c r="V68" s="41">
        <f t="shared" si="14"/>
        <v>19947.414624112946</v>
      </c>
      <c r="W68" s="41">
        <f t="shared" si="14"/>
        <v>3740.4616798586417</v>
      </c>
      <c r="X68" s="41">
        <f t="shared" si="14"/>
        <v>20537.059753163408</v>
      </c>
      <c r="Y68" s="41">
        <f t="shared" si="14"/>
        <v>7751.7289725638075</v>
      </c>
      <c r="Z68" s="41">
        <f t="shared" si="14"/>
        <v>5566.8135112689852</v>
      </c>
      <c r="AA68" s="41">
        <f t="shared" si="14"/>
        <v>15443.880353778723</v>
      </c>
      <c r="AB68" s="42">
        <f t="shared" si="18"/>
        <v>134713.32391411782</v>
      </c>
      <c r="AC68" s="6"/>
      <c r="AD68" s="6">
        <f t="shared" si="19"/>
        <v>41862.17562588217</v>
      </c>
      <c r="AH68" s="72">
        <f t="shared" si="20"/>
        <v>134713.32391411782</v>
      </c>
      <c r="AI68" s="73">
        <f t="shared" si="21"/>
        <v>54144.704794975783</v>
      </c>
    </row>
    <row r="69" spans="1:36">
      <c r="A69" s="4" t="s">
        <v>18</v>
      </c>
      <c r="B69" s="41">
        <f t="shared" si="15"/>
        <v>5614.8175004673622</v>
      </c>
      <c r="C69" s="41">
        <f t="shared" si="15"/>
        <v>13874.182625109554</v>
      </c>
      <c r="D69" s="41">
        <f t="shared" si="15"/>
        <v>46144.614311477948</v>
      </c>
      <c r="E69" s="41">
        <f t="shared" si="15"/>
        <v>20065.33311669101</v>
      </c>
      <c r="F69" s="41">
        <f t="shared" si="15"/>
        <v>4071.5313472200942</v>
      </c>
      <c r="G69" s="41">
        <f t="shared" si="15"/>
        <v>19904.279992500447</v>
      </c>
      <c r="H69" s="41">
        <f t="shared" si="15"/>
        <v>8141.4970355258638</v>
      </c>
      <c r="I69" s="41">
        <f t="shared" si="15"/>
        <v>5338.038546914725</v>
      </c>
      <c r="J69" s="41">
        <f t="shared" si="15"/>
        <v>15105.128985477591</v>
      </c>
      <c r="K69" s="42">
        <f t="shared" si="16"/>
        <v>138259.42346138461</v>
      </c>
      <c r="L69" s="6"/>
      <c r="M69" s="6"/>
      <c r="R69" s="4" t="s">
        <v>18</v>
      </c>
      <c r="S69" s="41">
        <f t="shared" si="17"/>
        <v>5614.8175004673622</v>
      </c>
      <c r="T69" s="41">
        <f t="shared" si="17"/>
        <v>13874.182625109554</v>
      </c>
      <c r="U69" s="41">
        <f t="shared" si="14"/>
        <v>46144.614311477948</v>
      </c>
      <c r="V69" s="41">
        <f t="shared" si="14"/>
        <v>20065.33311669101</v>
      </c>
      <c r="W69" s="41">
        <f t="shared" si="14"/>
        <v>4071.5313472200942</v>
      </c>
      <c r="X69" s="41">
        <f t="shared" si="14"/>
        <v>19904.279992500447</v>
      </c>
      <c r="Y69" s="41">
        <f t="shared" si="14"/>
        <v>8141.4970355258638</v>
      </c>
      <c r="Z69" s="41">
        <f t="shared" si="14"/>
        <v>5338.038546914725</v>
      </c>
      <c r="AA69" s="41">
        <f t="shared" si="14"/>
        <v>15105.128985477591</v>
      </c>
      <c r="AB69" s="42">
        <f t="shared" si="18"/>
        <v>138259.42346138461</v>
      </c>
      <c r="AC69" s="6"/>
      <c r="AD69" s="6">
        <f t="shared" si="19"/>
        <v>38316.076078615384</v>
      </c>
      <c r="AH69" s="72">
        <f t="shared" si="20"/>
        <v>138259.42346138461</v>
      </c>
      <c r="AI69" s="73">
        <f t="shared" si="21"/>
        <v>50598.605247708998</v>
      </c>
    </row>
    <row r="70" spans="1:36">
      <c r="A70" s="4" t="s">
        <v>19</v>
      </c>
      <c r="B70" s="41">
        <f t="shared" si="15"/>
        <v>6125.5144042763804</v>
      </c>
      <c r="C70" s="41">
        <f t="shared" si="15"/>
        <v>14993.045701902307</v>
      </c>
      <c r="D70" s="41">
        <f t="shared" si="15"/>
        <v>49294.25521935249</v>
      </c>
      <c r="E70" s="41">
        <f t="shared" si="15"/>
        <v>22252.020892042576</v>
      </c>
      <c r="F70" s="41">
        <f t="shared" si="15"/>
        <v>4700.6737678207737</v>
      </c>
      <c r="G70" s="41">
        <f t="shared" si="15"/>
        <v>24411.745947916668</v>
      </c>
      <c r="H70" s="41">
        <f t="shared" si="15"/>
        <v>9608.6813914413797</v>
      </c>
      <c r="I70" s="41">
        <f t="shared" si="15"/>
        <v>6858.2520469083156</v>
      </c>
      <c r="J70" s="41">
        <f t="shared" si="15"/>
        <v>17016.458486670796</v>
      </c>
      <c r="K70" s="42">
        <f t="shared" si="16"/>
        <v>155260.64785833168</v>
      </c>
      <c r="L70" s="6"/>
      <c r="M70" s="6"/>
      <c r="R70" s="4" t="s">
        <v>19</v>
      </c>
      <c r="S70" s="41">
        <f t="shared" si="17"/>
        <v>6125.5144042763804</v>
      </c>
      <c r="T70" s="41">
        <f t="shared" si="17"/>
        <v>14993.045701902307</v>
      </c>
      <c r="U70" s="41">
        <f t="shared" si="14"/>
        <v>49294.25521935249</v>
      </c>
      <c r="V70" s="41">
        <f t="shared" si="14"/>
        <v>22252.020892042576</v>
      </c>
      <c r="W70" s="41">
        <f t="shared" si="14"/>
        <v>4700.6737678207737</v>
      </c>
      <c r="X70" s="41">
        <f t="shared" si="14"/>
        <v>24411.745947916668</v>
      </c>
      <c r="Y70" s="41">
        <f t="shared" si="14"/>
        <v>9608.6813914413797</v>
      </c>
      <c r="Z70" s="41">
        <f t="shared" si="14"/>
        <v>6858.2520469083156</v>
      </c>
      <c r="AA70" s="41">
        <f t="shared" si="14"/>
        <v>17016.458486670796</v>
      </c>
      <c r="AB70" s="42">
        <f t="shared" si="18"/>
        <v>155260.64785833168</v>
      </c>
      <c r="AC70" s="6"/>
      <c r="AD70" s="6">
        <f t="shared" si="19"/>
        <v>21314.851681668311</v>
      </c>
      <c r="AH70" s="72">
        <f t="shared" si="20"/>
        <v>155260.64785833168</v>
      </c>
      <c r="AI70" s="73">
        <f t="shared" si="21"/>
        <v>33597.380850761925</v>
      </c>
    </row>
    <row r="71" spans="1:36">
      <c r="A71" s="4" t="s">
        <v>20</v>
      </c>
      <c r="B71" s="41">
        <f t="shared" si="15"/>
        <v>6378.32</v>
      </c>
      <c r="C71" s="41">
        <f t="shared" si="15"/>
        <v>15903.616</v>
      </c>
      <c r="D71" s="41">
        <f t="shared" si="15"/>
        <v>53471.690715896686</v>
      </c>
      <c r="E71" s="41">
        <f t="shared" si="15"/>
        <v>23725.365770400407</v>
      </c>
      <c r="F71" s="41">
        <f t="shared" si="15"/>
        <v>5039.37</v>
      </c>
      <c r="G71" s="41">
        <f t="shared" si="15"/>
        <v>25260.159958333334</v>
      </c>
      <c r="H71" s="41">
        <f t="shared" si="15"/>
        <v>9849.9855289052848</v>
      </c>
      <c r="I71" s="41">
        <f t="shared" si="15"/>
        <v>6858.2520469083156</v>
      </c>
      <c r="J71" s="41">
        <f t="shared" si="15"/>
        <v>18496.009112667693</v>
      </c>
      <c r="K71" s="42">
        <f t="shared" si="16"/>
        <v>164982.76913311172</v>
      </c>
      <c r="L71" s="6"/>
      <c r="M71" s="6"/>
      <c r="R71" s="4" t="s">
        <v>20</v>
      </c>
      <c r="S71" s="41">
        <f t="shared" si="17"/>
        <v>6378.32</v>
      </c>
      <c r="T71" s="41">
        <f t="shared" si="17"/>
        <v>15903.616</v>
      </c>
      <c r="U71" s="41">
        <f t="shared" si="14"/>
        <v>53471.690715896686</v>
      </c>
      <c r="V71" s="41">
        <f t="shared" si="14"/>
        <v>23725.365770400407</v>
      </c>
      <c r="W71" s="41">
        <f t="shared" si="14"/>
        <v>5039.37</v>
      </c>
      <c r="X71" s="41">
        <f t="shared" si="14"/>
        <v>25260.159958333334</v>
      </c>
      <c r="Y71" s="41">
        <f t="shared" si="14"/>
        <v>9849.9855289052848</v>
      </c>
      <c r="Z71" s="41">
        <f t="shared" si="14"/>
        <v>6858.2520469083156</v>
      </c>
      <c r="AA71" s="41">
        <f t="shared" si="14"/>
        <v>18496.009112667693</v>
      </c>
      <c r="AB71" s="42">
        <f t="shared" si="18"/>
        <v>164982.76913311172</v>
      </c>
      <c r="AC71" s="6"/>
      <c r="AD71" s="6">
        <f t="shared" si="19"/>
        <v>11592.730406888266</v>
      </c>
      <c r="AH71" s="72">
        <f t="shared" si="20"/>
        <v>164982.76913311172</v>
      </c>
      <c r="AI71" s="73">
        <f t="shared" si="21"/>
        <v>23875.25957598188</v>
      </c>
    </row>
    <row r="72" spans="1:36">
      <c r="A72" s="4" t="s">
        <v>21</v>
      </c>
      <c r="B72" s="41">
        <f t="shared" si="15"/>
        <v>6340.5629305088105</v>
      </c>
      <c r="C72" s="41">
        <f t="shared" si="15"/>
        <v>15846.399604269391</v>
      </c>
      <c r="D72" s="41">
        <f t="shared" si="15"/>
        <v>53469.897563477629</v>
      </c>
      <c r="E72" s="41">
        <f t="shared" si="15"/>
        <v>23725.365770400407</v>
      </c>
      <c r="F72" s="41">
        <f t="shared" si="15"/>
        <v>5039.37</v>
      </c>
      <c r="G72" s="41">
        <f t="shared" si="15"/>
        <v>25274.472218749997</v>
      </c>
      <c r="H72" s="41">
        <f t="shared" si="15"/>
        <v>9849.863066802267</v>
      </c>
      <c r="I72" s="41">
        <f t="shared" si="15"/>
        <v>6858.2520469083156</v>
      </c>
      <c r="J72" s="41">
        <f t="shared" si="15"/>
        <v>18496.009112667693</v>
      </c>
      <c r="K72" s="42">
        <f t="shared" si="16"/>
        <v>164900.1923137845</v>
      </c>
      <c r="L72" s="6"/>
      <c r="M72" s="6"/>
      <c r="R72" s="4" t="s">
        <v>21</v>
      </c>
      <c r="S72" s="41">
        <f t="shared" si="17"/>
        <v>6340.5629305088105</v>
      </c>
      <c r="T72" s="41">
        <f t="shared" si="17"/>
        <v>15846.399604269391</v>
      </c>
      <c r="U72" s="41">
        <f t="shared" si="14"/>
        <v>53469.897563477629</v>
      </c>
      <c r="V72" s="41">
        <f t="shared" si="14"/>
        <v>23725.365770400407</v>
      </c>
      <c r="W72" s="41">
        <f t="shared" si="14"/>
        <v>5039.37</v>
      </c>
      <c r="X72" s="41">
        <f t="shared" si="14"/>
        <v>25274.472218749997</v>
      </c>
      <c r="Y72" s="41">
        <f t="shared" si="14"/>
        <v>9849.863066802267</v>
      </c>
      <c r="Z72" s="41">
        <f t="shared" si="14"/>
        <v>6858.2520469083156</v>
      </c>
      <c r="AA72" s="41">
        <f t="shared" si="14"/>
        <v>18496.009112667693</v>
      </c>
      <c r="AB72" s="42">
        <f t="shared" si="18"/>
        <v>164900.1923137845</v>
      </c>
      <c r="AC72" s="6"/>
      <c r="AD72" s="6">
        <f t="shared" si="19"/>
        <v>11675.307226215489</v>
      </c>
      <c r="AH72" s="72">
        <f t="shared" si="20"/>
        <v>164900.1923137845</v>
      </c>
      <c r="AI72" s="73">
        <f t="shared" si="21"/>
        <v>23957.836395309103</v>
      </c>
    </row>
    <row r="73" spans="1:36">
      <c r="A73" s="4" t="s">
        <v>22</v>
      </c>
      <c r="B73" s="41">
        <f t="shared" si="15"/>
        <v>5675.5704254133379</v>
      </c>
      <c r="C73" s="41">
        <f t="shared" si="15"/>
        <v>14596.53753783327</v>
      </c>
      <c r="D73" s="41">
        <f t="shared" si="15"/>
        <v>49484.099459514109</v>
      </c>
      <c r="E73" s="41">
        <f t="shared" si="15"/>
        <v>21508.532574616995</v>
      </c>
      <c r="F73" s="41">
        <f t="shared" si="15"/>
        <v>4405.3893653862979</v>
      </c>
      <c r="G73" s="41">
        <f t="shared" si="15"/>
        <v>22271.979140723077</v>
      </c>
      <c r="H73" s="41">
        <f t="shared" si="15"/>
        <v>8326.5448410971439</v>
      </c>
      <c r="I73" s="41">
        <f t="shared" si="15"/>
        <v>5830.7497756131079</v>
      </c>
      <c r="J73" s="41">
        <f t="shared" si="15"/>
        <v>15601.081928205396</v>
      </c>
      <c r="K73" s="42">
        <f t="shared" si="16"/>
        <v>147700.48504840274</v>
      </c>
      <c r="L73" s="6"/>
      <c r="M73" s="6"/>
      <c r="R73" s="4" t="s">
        <v>22</v>
      </c>
      <c r="S73" s="41">
        <f t="shared" si="17"/>
        <v>5675.5704254133379</v>
      </c>
      <c r="T73" s="41">
        <f t="shared" si="17"/>
        <v>14596.53753783327</v>
      </c>
      <c r="U73" s="41">
        <f t="shared" si="14"/>
        <v>49484.099459514109</v>
      </c>
      <c r="V73" s="41">
        <f t="shared" si="14"/>
        <v>21508.532574616995</v>
      </c>
      <c r="W73" s="41">
        <f t="shared" si="14"/>
        <v>4405.3893653862979</v>
      </c>
      <c r="X73" s="41">
        <f t="shared" si="14"/>
        <v>22271.979140723077</v>
      </c>
      <c r="Y73" s="41">
        <f t="shared" si="14"/>
        <v>8326.5448410971439</v>
      </c>
      <c r="Z73" s="41">
        <f t="shared" si="14"/>
        <v>5830.7497756131079</v>
      </c>
      <c r="AA73" s="41">
        <f t="shared" si="14"/>
        <v>15601.081928205396</v>
      </c>
      <c r="AB73" s="42">
        <f>SUM($S73:$AA73)</f>
        <v>147700.48504840274</v>
      </c>
      <c r="AC73" s="6"/>
      <c r="AD73" s="6">
        <f t="shared" si="19"/>
        <v>28875.014491597249</v>
      </c>
      <c r="AH73" s="72">
        <f t="shared" si="20"/>
        <v>147700.48504840274</v>
      </c>
      <c r="AI73" s="73">
        <f t="shared" si="21"/>
        <v>41157.543660690862</v>
      </c>
    </row>
    <row r="74" spans="1:36">
      <c r="AA74" s="1" t="s">
        <v>143</v>
      </c>
      <c r="AB74" s="6">
        <f>MAX(AB62:AB73)</f>
        <v>176575.49953999999</v>
      </c>
      <c r="AC74" s="1" t="s">
        <v>144</v>
      </c>
      <c r="AD74" s="6">
        <f>SUM(AD62:AD73)</f>
        <v>305868.91887270141</v>
      </c>
      <c r="AH74" s="1" t="s">
        <v>144</v>
      </c>
      <c r="AI74" s="73">
        <f>SUM(AI62:AI73)</f>
        <v>453259.26890182472</v>
      </c>
    </row>
    <row r="75" spans="1:36">
      <c r="A75" s="8" t="s">
        <v>116</v>
      </c>
      <c r="B75" s="43">
        <f>$B$17-MIN($K$34:$K$45)</f>
        <v>188858.0287090936</v>
      </c>
      <c r="C75" s="6"/>
      <c r="D75" s="6"/>
      <c r="E75" s="6"/>
      <c r="F75" s="6"/>
      <c r="G75" s="6"/>
      <c r="H75" s="6"/>
      <c r="I75" s="6"/>
      <c r="J75" s="6"/>
      <c r="L75" s="6"/>
      <c r="M75" s="6"/>
      <c r="N75" s="6"/>
      <c r="P75" s="44"/>
      <c r="R75" s="8" t="s">
        <v>116</v>
      </c>
      <c r="S75" s="43">
        <f>$B$17-MIN($AB$34:$AB$45)</f>
        <v>188858.0287090936</v>
      </c>
      <c r="T75" s="6"/>
      <c r="U75" s="6"/>
      <c r="V75" s="6"/>
      <c r="W75" s="6"/>
      <c r="X75" s="6"/>
      <c r="Y75" s="6"/>
      <c r="Z75" s="6"/>
      <c r="AA75" s="6"/>
      <c r="AC75" s="6"/>
      <c r="AD75" s="74">
        <f>AD74/AB74</f>
        <v>1.7322274022699979</v>
      </c>
      <c r="AE75" s="1" t="s">
        <v>145</v>
      </c>
      <c r="AF75" s="44"/>
      <c r="AI75" s="1">
        <f>AI74/S75</f>
        <v>2.4000000000000004</v>
      </c>
      <c r="AJ75" s="1" t="s">
        <v>145</v>
      </c>
    </row>
    <row r="77" spans="1:36">
      <c r="A77" s="1" t="s">
        <v>117</v>
      </c>
      <c r="B77" s="45" t="s">
        <v>36</v>
      </c>
      <c r="R77" s="1" t="s">
        <v>117</v>
      </c>
      <c r="S77" s="45" t="s">
        <v>36</v>
      </c>
      <c r="AC77" s="1" t="s">
        <v>146</v>
      </c>
      <c r="AD77" s="75">
        <f>(AB74*U93-AD74)/(12-U93)</f>
        <v>12282.529169093603</v>
      </c>
      <c r="AH77" s="1" t="s">
        <v>147</v>
      </c>
      <c r="AI77" s="1">
        <f>(AI74-S75*U93)/(12-U93)</f>
        <v>6.0632980118195219E-12</v>
      </c>
    </row>
    <row r="78" spans="1:36">
      <c r="A78" s="4" t="s">
        <v>11</v>
      </c>
      <c r="B78" s="46">
        <f>$B$75-K62</f>
        <v>62037.420196298728</v>
      </c>
      <c r="C78" s="6"/>
      <c r="L78" s="6"/>
      <c r="M78" s="6"/>
      <c r="N78" s="6"/>
      <c r="P78" s="44"/>
      <c r="R78" s="4" t="s">
        <v>11</v>
      </c>
      <c r="S78" s="46">
        <f>$S$75-AB62</f>
        <v>62037.420196298728</v>
      </c>
      <c r="T78" s="6"/>
      <c r="AC78" s="6" t="s">
        <v>148</v>
      </c>
      <c r="AD78" s="6">
        <f>AB74+AD77</f>
        <v>188858.0287090936</v>
      </c>
      <c r="AF78" s="44"/>
      <c r="AH78" s="1" t="s">
        <v>149</v>
      </c>
      <c r="AI78" s="23">
        <f>MIN(AB34:AB45)</f>
        <v>0</v>
      </c>
    </row>
    <row r="79" spans="1:36">
      <c r="A79" s="4" t="s">
        <v>12</v>
      </c>
      <c r="B79" s="41">
        <f t="shared" ref="B79:B88" si="22">$B$75-K63</f>
        <v>62653.995276760601</v>
      </c>
      <c r="L79" s="6"/>
      <c r="M79" s="6"/>
      <c r="N79" s="6"/>
      <c r="P79" s="44"/>
      <c r="R79" s="4" t="s">
        <v>12</v>
      </c>
      <c r="S79" s="46">
        <f>$S$75-AB63</f>
        <v>62653.995276760601</v>
      </c>
      <c r="AF79" s="44"/>
    </row>
    <row r="80" spans="1:36">
      <c r="A80" s="4" t="s">
        <v>13</v>
      </c>
      <c r="B80" s="41">
        <f t="shared" si="22"/>
        <v>41628.680967374443</v>
      </c>
      <c r="L80" s="6"/>
      <c r="M80" s="6"/>
      <c r="N80" s="6"/>
      <c r="P80" s="44"/>
      <c r="R80" s="4" t="s">
        <v>13</v>
      </c>
      <c r="S80" s="46">
        <f>$S$75-AB64</f>
        <v>41628.680967374443</v>
      </c>
      <c r="AC80" s="6" t="s">
        <v>150</v>
      </c>
      <c r="AD80" s="6">
        <f>((S75-AD78)+MIN(AB34:AB45))*1000</f>
        <v>0</v>
      </c>
      <c r="AF80" s="44"/>
      <c r="AH80" s="1" t="s">
        <v>150</v>
      </c>
      <c r="AI80" s="76">
        <f>(AI77+AI78)*1000</f>
        <v>6.0632980118195219E-9</v>
      </c>
    </row>
    <row r="81" spans="1:32">
      <c r="A81" s="4" t="s">
        <v>14</v>
      </c>
      <c r="B81" s="41">
        <f t="shared" si="22"/>
        <v>12697.668694829074</v>
      </c>
      <c r="L81" s="6"/>
      <c r="M81" s="6"/>
      <c r="N81" s="6"/>
      <c r="P81" s="44"/>
      <c r="R81" s="4" t="s">
        <v>14</v>
      </c>
      <c r="S81" s="46">
        <f>$S$75-AB65</f>
        <v>12697.668694829074</v>
      </c>
      <c r="AC81" s="6"/>
      <c r="AF81" s="44"/>
    </row>
    <row r="82" spans="1:32">
      <c r="A82" s="4" t="s">
        <v>15</v>
      </c>
      <c r="B82" s="41">
        <f t="shared" si="22"/>
        <v>12282.529169093614</v>
      </c>
      <c r="L82" s="6"/>
      <c r="M82" s="6"/>
      <c r="N82" s="6"/>
      <c r="P82" s="44"/>
      <c r="R82" s="4" t="s">
        <v>15</v>
      </c>
      <c r="S82" s="46">
        <f t="shared" ref="S82:S88" si="23">$S$75-AB66</f>
        <v>12282.529169093614</v>
      </c>
      <c r="AC82" s="6"/>
      <c r="AD82" s="6"/>
      <c r="AF82" s="44"/>
    </row>
    <row r="83" spans="1:32">
      <c r="A83" s="4" t="s">
        <v>16</v>
      </c>
      <c r="B83" s="41">
        <f t="shared" si="22"/>
        <v>34627.644072039751</v>
      </c>
      <c r="L83" s="6"/>
      <c r="M83" s="6"/>
      <c r="N83" s="6"/>
      <c r="P83" s="44"/>
      <c r="R83" s="4" t="s">
        <v>16</v>
      </c>
      <c r="S83" s="46">
        <f t="shared" si="23"/>
        <v>34627.644072039751</v>
      </c>
      <c r="AC83" s="6"/>
      <c r="AD83" s="6"/>
      <c r="AF83" s="44"/>
    </row>
    <row r="84" spans="1:32">
      <c r="A84" s="4" t="s">
        <v>17</v>
      </c>
      <c r="B84" s="41">
        <f t="shared" si="22"/>
        <v>54144.704794975783</v>
      </c>
      <c r="L84" s="6"/>
      <c r="M84" s="6"/>
      <c r="N84" s="6"/>
      <c r="P84" s="44"/>
      <c r="R84" s="4" t="s">
        <v>17</v>
      </c>
      <c r="S84" s="46">
        <f t="shared" si="23"/>
        <v>54144.704794975783</v>
      </c>
      <c r="AC84" s="6"/>
      <c r="AD84" s="6"/>
      <c r="AF84" s="44"/>
    </row>
    <row r="85" spans="1:32">
      <c r="A85" s="4" t="s">
        <v>18</v>
      </c>
      <c r="B85" s="41">
        <f t="shared" si="22"/>
        <v>50598.605247708998</v>
      </c>
      <c r="L85" s="6"/>
      <c r="M85" s="6"/>
      <c r="N85" s="6"/>
      <c r="P85" s="44"/>
      <c r="R85" s="4" t="s">
        <v>18</v>
      </c>
      <c r="S85" s="46">
        <f t="shared" si="23"/>
        <v>50598.605247708998</v>
      </c>
      <c r="AC85" s="6"/>
      <c r="AD85" s="6"/>
      <c r="AF85" s="44"/>
    </row>
    <row r="86" spans="1:32">
      <c r="A86" s="4" t="s">
        <v>19</v>
      </c>
      <c r="B86" s="41">
        <f>$B$75-K70</f>
        <v>33597.380850761925</v>
      </c>
      <c r="L86" s="6"/>
      <c r="M86" s="6"/>
      <c r="N86" s="6"/>
      <c r="P86" s="44"/>
      <c r="R86" s="4" t="s">
        <v>19</v>
      </c>
      <c r="S86" s="46">
        <f>$S$75-AB70</f>
        <v>33597.380850761925</v>
      </c>
      <c r="AC86" s="6"/>
      <c r="AD86" s="6"/>
      <c r="AF86" s="44"/>
    </row>
    <row r="87" spans="1:32">
      <c r="A87" s="4" t="s">
        <v>20</v>
      </c>
      <c r="B87" s="41">
        <f t="shared" si="22"/>
        <v>23875.25957598188</v>
      </c>
      <c r="L87" s="6"/>
      <c r="M87" s="6"/>
      <c r="N87" s="6"/>
      <c r="P87" s="44"/>
      <c r="R87" s="4" t="s">
        <v>20</v>
      </c>
      <c r="S87" s="46">
        <f t="shared" si="23"/>
        <v>23875.25957598188</v>
      </c>
      <c r="AC87" s="6"/>
      <c r="AD87" s="6"/>
      <c r="AF87" s="44"/>
    </row>
    <row r="88" spans="1:32">
      <c r="A88" s="4" t="s">
        <v>21</v>
      </c>
      <c r="B88" s="41">
        <f t="shared" si="22"/>
        <v>23957.836395309103</v>
      </c>
      <c r="L88" s="6"/>
      <c r="M88" s="6"/>
      <c r="N88" s="6"/>
      <c r="P88" s="44"/>
      <c r="R88" s="4" t="s">
        <v>21</v>
      </c>
      <c r="S88" s="46">
        <f t="shared" si="23"/>
        <v>23957.836395309103</v>
      </c>
      <c r="AC88" s="6"/>
      <c r="AD88" s="6"/>
      <c r="AF88" s="44"/>
    </row>
    <row r="89" spans="1:32">
      <c r="A89" s="4" t="s">
        <v>22</v>
      </c>
      <c r="B89" s="41">
        <f>$B$75-K73</f>
        <v>41157.543660690862</v>
      </c>
      <c r="L89" s="6"/>
      <c r="M89" s="6"/>
      <c r="N89" s="6"/>
      <c r="P89" s="44"/>
      <c r="R89" s="4" t="s">
        <v>22</v>
      </c>
      <c r="S89" s="46">
        <f>$S$75-AB73</f>
        <v>41157.543660690862</v>
      </c>
      <c r="AC89" s="6"/>
      <c r="AD89" s="6"/>
      <c r="AF89" s="44"/>
    </row>
    <row r="90" spans="1:32">
      <c r="A90" s="47" t="s">
        <v>118</v>
      </c>
      <c r="B90" s="48">
        <f>SUM($B$78:$B$89)/$B$75</f>
        <v>2.4000000000000004</v>
      </c>
      <c r="R90" s="47" t="s">
        <v>118</v>
      </c>
      <c r="S90" s="48">
        <f>SUM($S$78:$S$89)/$S$75</f>
        <v>2.4000000000000004</v>
      </c>
    </row>
    <row r="92" spans="1:32">
      <c r="A92" s="1" t="s">
        <v>119</v>
      </c>
      <c r="B92" s="49">
        <f>(SUM($B$78:$B$89)-$D$93*$B$75)/(12-$D$93)</f>
        <v>6.0632980118195219E-12</v>
      </c>
      <c r="D92" s="1" t="s">
        <v>120</v>
      </c>
      <c r="R92" s="1" t="s">
        <v>119</v>
      </c>
      <c r="S92" s="49">
        <f>(SUM($S$78:$S$89)-$U$93*$S$75)/(12-$U$93)</f>
        <v>6.0632980118195219E-12</v>
      </c>
      <c r="U92" s="1" t="s">
        <v>120</v>
      </c>
    </row>
    <row r="93" spans="1:32">
      <c r="A93" s="1" t="s">
        <v>121</v>
      </c>
      <c r="D93" s="50">
        <v>2.4</v>
      </c>
      <c r="R93" s="1" t="s">
        <v>121</v>
      </c>
      <c r="U93" s="77">
        <f>D93</f>
        <v>2.4</v>
      </c>
    </row>
    <row r="94" spans="1:32" ht="15.6" thickBot="1">
      <c r="AD94" s="72"/>
    </row>
    <row r="95" spans="1:32" ht="15.6" thickBot="1">
      <c r="A95" s="1" t="s">
        <v>122</v>
      </c>
      <c r="B95" s="92">
        <f>(MIN(K34:K45)+B92)*1000</f>
        <v>6.0632980118195219E-9</v>
      </c>
      <c r="F95" s="6"/>
      <c r="R95" s="1" t="s">
        <v>151</v>
      </c>
      <c r="S95" s="93">
        <f>(MIN($AB$34:$AB$45)+$S$92)*1000</f>
        <v>6.0632980118195219E-9</v>
      </c>
      <c r="W95" s="6"/>
    </row>
    <row r="96" spans="1:32">
      <c r="A96" s="78"/>
      <c r="B96" s="79"/>
      <c r="R96" s="78"/>
      <c r="S96" s="80"/>
    </row>
    <row r="98" spans="1:19" ht="15.6" thickBot="1">
      <c r="A98" s="1" t="s">
        <v>152</v>
      </c>
    </row>
    <row r="99" spans="1:19" ht="15.6" thickBot="1">
      <c r="A99" s="1" t="s">
        <v>123</v>
      </c>
      <c r="B99" s="103" t="e">
        <f>VLOOKUP('入力シート(太陽光)'!$E$13,$B$103:$C$111,2,FALSE)</f>
        <v>#N/A</v>
      </c>
      <c r="R99" s="78"/>
      <c r="S99" s="82"/>
    </row>
    <row r="100" spans="1:19">
      <c r="A100" s="1" t="s">
        <v>150</v>
      </c>
      <c r="B100" s="75" t="e">
        <f>'入力シート(太陽光)'!E16*'計算用(太陽光)'!B99</f>
        <v>#N/A</v>
      </c>
    </row>
    <row r="101" spans="1:19">
      <c r="B101" s="83" t="e">
        <f>IF(ROUND(B95,0)=ROUND(B100,0),"OK","NG")</f>
        <v>#N/A</v>
      </c>
    </row>
    <row r="102" spans="1:19">
      <c r="C102" s="8" t="s">
        <v>86</v>
      </c>
    </row>
    <row r="103" spans="1:19">
      <c r="B103" s="5" t="s">
        <v>26</v>
      </c>
      <c r="C103" s="84">
        <v>4.900499266450592E-2</v>
      </c>
    </row>
    <row r="104" spans="1:19">
      <c r="B104" s="5" t="s">
        <v>27</v>
      </c>
      <c r="C104" s="84">
        <v>0.11306697460533187</v>
      </c>
    </row>
    <row r="105" spans="1:19">
      <c r="B105" s="5" t="s">
        <v>28</v>
      </c>
      <c r="C105" s="84">
        <v>9.698641803121677E-2</v>
      </c>
    </row>
    <row r="106" spans="1:19">
      <c r="B106" s="5" t="s">
        <v>29</v>
      </c>
      <c r="C106" s="84">
        <v>0.1185770369158351</v>
      </c>
    </row>
    <row r="107" spans="1:19">
      <c r="B107" s="5" t="s">
        <v>30</v>
      </c>
      <c r="C107" s="84">
        <v>0.17559358371506587</v>
      </c>
    </row>
    <row r="108" spans="1:19">
      <c r="B108" s="5" t="s">
        <v>31</v>
      </c>
      <c r="C108" s="84">
        <v>0.13249547111273166</v>
      </c>
    </row>
    <row r="109" spans="1:19">
      <c r="B109" s="5" t="s">
        <v>32</v>
      </c>
      <c r="C109" s="84">
        <v>0.14157848254193336</v>
      </c>
    </row>
    <row r="110" spans="1:19">
      <c r="B110" s="5" t="s">
        <v>33</v>
      </c>
      <c r="C110" s="84">
        <v>0.15478439829734944</v>
      </c>
    </row>
    <row r="111" spans="1:19">
      <c r="B111" s="5" t="s">
        <v>34</v>
      </c>
      <c r="C111" s="84">
        <v>6.9163725769234949E-2</v>
      </c>
    </row>
  </sheetData>
  <phoneticPr fontId="2"/>
  <hyperlinks>
    <hyperlink ref="A19" r:id="rId1" display="③再エネ各月kW" xr:uid="{E20D387C-FC0B-4722-88F4-E03B08A8E57C}"/>
  </hyperlinks>
  <pageMargins left="0.7" right="0.7" top="0.75" bottom="0.75" header="0.3" footer="0.3"/>
  <pageSetup paperSize="9" orientation="portrait" r:id="rId2"/>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C2822-F5F7-4261-B807-751D67C07C2E}">
  <sheetPr>
    <tabColor theme="8" tint="0.59999389629810485"/>
  </sheetPr>
  <dimension ref="A1:AE111"/>
  <sheetViews>
    <sheetView zoomScale="70" zoomScaleNormal="70" workbookViewId="0">
      <selection activeCell="D36" sqref="D36"/>
    </sheetView>
  </sheetViews>
  <sheetFormatPr defaultColWidth="9" defaultRowHeight="15"/>
  <cols>
    <col min="1" max="1" width="29.109375" style="1" customWidth="1"/>
    <col min="2" max="2" width="11.21875" style="1" customWidth="1"/>
    <col min="3" max="3" width="9.77734375" style="1" customWidth="1"/>
    <col min="4" max="4" width="13.33203125" style="1" bestFit="1" customWidth="1"/>
    <col min="5" max="10" width="9.77734375" style="1" bestFit="1" customWidth="1"/>
    <col min="11" max="11" width="11.33203125" style="1" customWidth="1"/>
    <col min="12" max="12" width="10" style="1" bestFit="1" customWidth="1"/>
    <col min="13" max="14" width="4.6640625" style="1" customWidth="1"/>
    <col min="15" max="15" width="9.33203125" style="1" bestFit="1" customWidth="1"/>
    <col min="16" max="17" width="4.5546875" style="1" customWidth="1"/>
    <col min="18" max="18" width="7.88671875" style="1" customWidth="1"/>
    <col min="19" max="19" width="10.88671875" style="1" customWidth="1"/>
    <col min="20" max="27" width="10" style="1" customWidth="1"/>
    <col min="28" max="28" width="10.21875" style="1" bestFit="1" customWidth="1"/>
    <col min="29" max="29" width="10.44140625" style="1" bestFit="1" customWidth="1"/>
    <col min="30" max="16384" width="9" style="1"/>
  </cols>
  <sheetData>
    <row r="1" spans="1:14">
      <c r="J1" s="4" t="s">
        <v>35</v>
      </c>
      <c r="L1" s="32"/>
      <c r="M1" s="32"/>
      <c r="N1" s="30" t="s">
        <v>106</v>
      </c>
    </row>
    <row r="2" spans="1:14">
      <c r="B2" s="5" t="s">
        <v>26</v>
      </c>
      <c r="C2" s="5" t="s">
        <v>27</v>
      </c>
      <c r="D2" s="5" t="s">
        <v>28</v>
      </c>
      <c r="E2" s="5" t="s">
        <v>29</v>
      </c>
      <c r="F2" s="5" t="s">
        <v>30</v>
      </c>
      <c r="G2" s="5" t="s">
        <v>31</v>
      </c>
      <c r="H2" s="5" t="s">
        <v>32</v>
      </c>
      <c r="I2" s="5" t="s">
        <v>33</v>
      </c>
      <c r="J2" s="5" t="s">
        <v>34</v>
      </c>
    </row>
    <row r="3" spans="1:14">
      <c r="A3" s="1" t="s">
        <v>109</v>
      </c>
    </row>
    <row r="4" spans="1:14">
      <c r="A4" s="4" t="s">
        <v>11</v>
      </c>
      <c r="B4" s="51">
        <f>'計算用(太陽光)'!B4</f>
        <v>4902.6310231637299</v>
      </c>
      <c r="C4" s="51">
        <f>'計算用(太陽光)'!C4</f>
        <v>12337.15533197277</v>
      </c>
      <c r="D4" s="51">
        <f>'計算用(太陽光)'!D4</f>
        <v>41029.806351400504</v>
      </c>
      <c r="E4" s="51">
        <f>'計算用(太陽光)'!E4</f>
        <v>18147.172275722252</v>
      </c>
      <c r="F4" s="51">
        <f>'計算用(太陽光)'!F4</f>
        <v>3576.8221792260692</v>
      </c>
      <c r="G4" s="51">
        <f>'計算用(太陽光)'!G4</f>
        <v>17752.234046875001</v>
      </c>
      <c r="H4" s="51">
        <f>'計算用(太陽光)'!H4</f>
        <v>6935.0910849265902</v>
      </c>
      <c r="I4" s="51">
        <f>'計算用(太陽光)'!I4</f>
        <v>4796.1958635394449</v>
      </c>
      <c r="J4" s="51">
        <f>'計算用(太陽光)'!J4</f>
        <v>12635.792744800812</v>
      </c>
    </row>
    <row r="5" spans="1:14">
      <c r="A5" s="4" t="s">
        <v>12</v>
      </c>
      <c r="B5" s="51">
        <f>'計算用(太陽光)'!B5</f>
        <v>4409.5107677687583</v>
      </c>
      <c r="C5" s="51">
        <f>'計算用(太陽光)'!C5</f>
        <v>11334.896399722922</v>
      </c>
      <c r="D5" s="51">
        <f>'計算用(太陽光)'!D5</f>
        <v>40683.603790469264</v>
      </c>
      <c r="E5" s="51">
        <f>'計算用(太陽光)'!E5</f>
        <v>18380.694143436391</v>
      </c>
      <c r="F5" s="51">
        <f>'計算用(太陽光)'!F5</f>
        <v>3422.8666191446027</v>
      </c>
      <c r="G5" s="51">
        <f>'計算用(太陽光)'!G5</f>
        <v>18898.095041666664</v>
      </c>
      <c r="H5" s="51">
        <f>'計算用(太陽光)'!H5</f>
        <v>6826.6997522388774</v>
      </c>
      <c r="I5" s="51">
        <f>'計算用(太陽光)'!I5</f>
        <v>4964.2167377398728</v>
      </c>
      <c r="J5" s="51">
        <f>'計算用(太陽光)'!J5</f>
        <v>13597.644876043189</v>
      </c>
    </row>
    <row r="6" spans="1:14">
      <c r="A6" s="4" t="s">
        <v>13</v>
      </c>
      <c r="B6" s="51">
        <f>'計算用(太陽光)'!B6</f>
        <v>4598.296115224708</v>
      </c>
      <c r="C6" s="51">
        <f>'計算用(太陽光)'!C6</f>
        <v>12420.187906314708</v>
      </c>
      <c r="D6" s="51">
        <f>'計算用(太陽光)'!D6</f>
        <v>47387.44140560204</v>
      </c>
      <c r="E6" s="51">
        <f>'計算用(太陽光)'!E6</f>
        <v>20005.876738469335</v>
      </c>
      <c r="F6" s="51">
        <f>'計算用(太陽光)'!F6</f>
        <v>3987.3570061099795</v>
      </c>
      <c r="G6" s="51">
        <f>'計算用(太陽光)'!G6</f>
        <v>21668.212593750002</v>
      </c>
      <c r="H6" s="51">
        <f>'計算用(太陽光)'!H6</f>
        <v>7832.7541642822325</v>
      </c>
      <c r="I6" s="51">
        <f>'計算用(太陽光)'!I6</f>
        <v>5773.7673134328352</v>
      </c>
      <c r="J6" s="51">
        <f>'計算用(太陽光)'!J6</f>
        <v>15328.763476869441</v>
      </c>
    </row>
    <row r="7" spans="1:14">
      <c r="A7" s="4" t="s">
        <v>14</v>
      </c>
      <c r="B7" s="51">
        <f>'計算用(太陽光)'!B7</f>
        <v>5365.2364759529746</v>
      </c>
      <c r="C7" s="51">
        <f>'計算用(太陽光)'!C7</f>
        <v>15050.038410039704</v>
      </c>
      <c r="D7" s="51">
        <f>'計算用(太陽光)'!D7</f>
        <v>61601.13279228811</v>
      </c>
      <c r="E7" s="51">
        <f>'計算用(太陽光)'!E7</f>
        <v>24792.42</v>
      </c>
      <c r="F7" s="51">
        <f>'計算用(太陽光)'!F7</f>
        <v>4811.72</v>
      </c>
      <c r="G7" s="51">
        <f>'計算用(太陽光)'!G7</f>
        <v>27473.179515625001</v>
      </c>
      <c r="H7" s="51">
        <f>'計算用(太陽光)'!H7</f>
        <v>10074.584820358757</v>
      </c>
      <c r="I7" s="51">
        <f>'計算用(太陽光)'!I7</f>
        <v>7163.74</v>
      </c>
      <c r="J7" s="51">
        <f>'計算用(太陽光)'!J7</f>
        <v>19828.307999999997</v>
      </c>
    </row>
    <row r="8" spans="1:14">
      <c r="A8" s="4" t="s">
        <v>15</v>
      </c>
      <c r="B8" s="51">
        <f>'計算用(太陽光)'!B8</f>
        <v>5429.45</v>
      </c>
      <c r="C8" s="51">
        <f>'計算用(太陽光)'!C8</f>
        <v>15401.688</v>
      </c>
      <c r="D8" s="51">
        <f>'計算用(太陽光)'!D8</f>
        <v>61599.899999999994</v>
      </c>
      <c r="E8" s="51">
        <f>'計算用(太陽光)'!E8</f>
        <v>24792.42</v>
      </c>
      <c r="F8" s="51">
        <f>'計算用(太陽光)'!F8</f>
        <v>4811.72</v>
      </c>
      <c r="G8" s="51">
        <f>'計算用(太陽光)'!G8</f>
        <v>27476.25</v>
      </c>
      <c r="H8" s="51">
        <f>'計算用(太陽光)'!H8</f>
        <v>10072.02354</v>
      </c>
      <c r="I8" s="51">
        <f>'計算用(太陽光)'!I8</f>
        <v>7163.74</v>
      </c>
      <c r="J8" s="51">
        <f>'計算用(太陽光)'!J8</f>
        <v>19828.307999999997</v>
      </c>
    </row>
    <row r="9" spans="1:14">
      <c r="A9" s="4" t="s">
        <v>16</v>
      </c>
      <c r="B9" s="51">
        <f>'計算用(太陽光)'!B9</f>
        <v>5017.3262994893721</v>
      </c>
      <c r="C9" s="51">
        <f>'計算用(太陽光)'!C9</f>
        <v>13657.771660637582</v>
      </c>
      <c r="D9" s="51">
        <f>'計算用(太陽光)'!D9</f>
        <v>52244.057524918149</v>
      </c>
      <c r="E9" s="51">
        <f>'計算用(太陽光)'!E9</f>
        <v>22785.017980233148</v>
      </c>
      <c r="F9" s="51">
        <f>'計算用(太陽光)'!F9</f>
        <v>4225.6730769230771</v>
      </c>
      <c r="G9" s="51">
        <f>'計算用(太陽光)'!G9</f>
        <v>23851.58746875</v>
      </c>
      <c r="H9" s="51">
        <f>'計算用(太陽光)'!H9</f>
        <v>8776.6430750972904</v>
      </c>
      <c r="I9" s="51">
        <f>'計算用(太陽光)'!I9</f>
        <v>6415.2970149253733</v>
      </c>
      <c r="J9" s="51">
        <f>'計算用(太陽光)'!J9</f>
        <v>17257.010536079841</v>
      </c>
    </row>
    <row r="10" spans="1:14">
      <c r="A10" s="4" t="s">
        <v>17</v>
      </c>
      <c r="B10" s="51">
        <f>'計算用(太陽光)'!B10</f>
        <v>4636.3074460502867</v>
      </c>
      <c r="C10" s="51">
        <f>'計算用(太陽光)'!C10</f>
        <v>11749.499267336025</v>
      </c>
      <c r="D10" s="51">
        <f>'計算用(太陽光)'!D10</f>
        <v>42394.91191851582</v>
      </c>
      <c r="E10" s="51">
        <f>'計算用(太陽光)'!E10</f>
        <v>19024.686872782564</v>
      </c>
      <c r="F10" s="51">
        <f>'計算用(太陽光)'!F10</f>
        <v>3551.166252545825</v>
      </c>
      <c r="G10" s="51">
        <f>'計算用(太陽光)'!G10</f>
        <v>19483.807557291664</v>
      </c>
      <c r="H10" s="51">
        <f>'計算用(太陽光)'!H10</f>
        <v>7359.5851483880406</v>
      </c>
      <c r="I10" s="51">
        <f>'計算用(太陽光)'!I10</f>
        <v>5391.8998720682303</v>
      </c>
      <c r="J10" s="51">
        <f>'計算用(太陽光)'!J10</f>
        <v>14828.402014098627</v>
      </c>
    </row>
    <row r="11" spans="1:14">
      <c r="A11" s="4" t="s">
        <v>18</v>
      </c>
      <c r="B11" s="51">
        <f>'計算用(太陽光)'!B11</f>
        <v>5368.7253157790537</v>
      </c>
      <c r="C11" s="51">
        <f>'計算用(太陽光)'!C11</f>
        <v>13259.921714460219</v>
      </c>
      <c r="D11" s="51">
        <f>'計算用(太陽光)'!D11</f>
        <v>43539.631810112769</v>
      </c>
      <c r="E11" s="51">
        <f>'計算用(太陽光)'!E11</f>
        <v>18979.664584389255</v>
      </c>
      <c r="F11" s="51">
        <f>'計算用(太陽光)'!F11</f>
        <v>3848.8090020366599</v>
      </c>
      <c r="G11" s="51">
        <f>'計算用(太陽光)'!G11</f>
        <v>18665.038229166665</v>
      </c>
      <c r="H11" s="51">
        <f>'計算用(太陽光)'!H11</f>
        <v>7680.1061112469779</v>
      </c>
      <c r="I11" s="51">
        <f>'計算用(太陽光)'!I11</f>
        <v>5132.2376119402988</v>
      </c>
      <c r="J11" s="51">
        <f>'計算用(太陽光)'!J11</f>
        <v>14380.965802197803</v>
      </c>
    </row>
    <row r="12" spans="1:14">
      <c r="A12" s="4" t="s">
        <v>19</v>
      </c>
      <c r="B12" s="51">
        <f>'計算用(太陽光)'!B12</f>
        <v>6125.5144042763804</v>
      </c>
      <c r="C12" s="51">
        <f>'計算用(太陽光)'!C12</f>
        <v>14993.045701902307</v>
      </c>
      <c r="D12" s="51">
        <f>'計算用(太陽光)'!D12</f>
        <v>49294.25521935249</v>
      </c>
      <c r="E12" s="51">
        <f>'計算用(太陽光)'!E12</f>
        <v>22252.020892042576</v>
      </c>
      <c r="F12" s="51">
        <f>'計算用(太陽光)'!F12</f>
        <v>4700.6737678207737</v>
      </c>
      <c r="G12" s="51">
        <f>'計算用(太陽光)'!G12</f>
        <v>24411.745947916668</v>
      </c>
      <c r="H12" s="51">
        <f>'計算用(太陽光)'!H12</f>
        <v>9608.6813914413797</v>
      </c>
      <c r="I12" s="51">
        <f>'計算用(太陽光)'!I12</f>
        <v>6858.2520469083156</v>
      </c>
      <c r="J12" s="51">
        <f>'計算用(太陽光)'!J12</f>
        <v>17016.458486670796</v>
      </c>
    </row>
    <row r="13" spans="1:14">
      <c r="A13" s="4" t="s">
        <v>20</v>
      </c>
      <c r="B13" s="51">
        <f>'計算用(太陽光)'!B13</f>
        <v>6378.32</v>
      </c>
      <c r="C13" s="51">
        <f>'計算用(太陽光)'!C13</f>
        <v>15903.616</v>
      </c>
      <c r="D13" s="51">
        <f>'計算用(太陽光)'!D13</f>
        <v>53471.690715896686</v>
      </c>
      <c r="E13" s="51">
        <f>'計算用(太陽光)'!E13</f>
        <v>23725.365770400407</v>
      </c>
      <c r="F13" s="51">
        <f>'計算用(太陽光)'!F13</f>
        <v>5039.37</v>
      </c>
      <c r="G13" s="51">
        <f>'計算用(太陽光)'!G13</f>
        <v>25260.159958333334</v>
      </c>
      <c r="H13" s="51">
        <f>'計算用(太陽光)'!H13</f>
        <v>9849.9855289052848</v>
      </c>
      <c r="I13" s="51">
        <f>'計算用(太陽光)'!I13</f>
        <v>6858.2520469083156</v>
      </c>
      <c r="J13" s="51">
        <f>'計算用(太陽光)'!J13</f>
        <v>18496.009112667693</v>
      </c>
    </row>
    <row r="14" spans="1:14">
      <c r="A14" s="4" t="s">
        <v>21</v>
      </c>
      <c r="B14" s="51">
        <f>'計算用(太陽光)'!B14</f>
        <v>6340.5629305088105</v>
      </c>
      <c r="C14" s="51">
        <f>'計算用(太陽光)'!C14</f>
        <v>15846.399604269391</v>
      </c>
      <c r="D14" s="51">
        <f>'計算用(太陽光)'!D14</f>
        <v>53469.897563477629</v>
      </c>
      <c r="E14" s="51">
        <f>'計算用(太陽光)'!E14</f>
        <v>23725.365770400407</v>
      </c>
      <c r="F14" s="51">
        <f>'計算用(太陽光)'!F14</f>
        <v>5039.37</v>
      </c>
      <c r="G14" s="51">
        <f>'計算用(太陽光)'!G14</f>
        <v>25274.472218749997</v>
      </c>
      <c r="H14" s="51">
        <f>'計算用(太陽光)'!H14</f>
        <v>9849.863066802267</v>
      </c>
      <c r="I14" s="51">
        <f>'計算用(太陽光)'!I14</f>
        <v>6858.2520469083156</v>
      </c>
      <c r="J14" s="51">
        <f>'計算用(太陽光)'!J14</f>
        <v>18496.009112667693</v>
      </c>
    </row>
    <row r="15" spans="1:14">
      <c r="A15" s="4" t="s">
        <v>22</v>
      </c>
      <c r="B15" s="51">
        <f>'計算用(太陽光)'!B15</f>
        <v>5570.8965139576321</v>
      </c>
      <c r="C15" s="51">
        <f>'計算用(太陽光)'!C15</f>
        <v>14335.265152229289</v>
      </c>
      <c r="D15" s="51">
        <f>'計算用(太陽光)'!D15</f>
        <v>48376.084964714442</v>
      </c>
      <c r="E15" s="51">
        <f>'計算用(太陽光)'!E15</f>
        <v>21046.749637607703</v>
      </c>
      <c r="F15" s="51">
        <f>'計算用(太陽光)'!F15</f>
        <v>4310.6556822810589</v>
      </c>
      <c r="G15" s="51">
        <f>'計算用(太陽光)'!G15</f>
        <v>21744.874703124999</v>
      </c>
      <c r="H15" s="51">
        <f>'計算用(太陽光)'!H15</f>
        <v>8130.2948349638573</v>
      </c>
      <c r="I15" s="51">
        <f>'計算用(太陽光)'!I15</f>
        <v>5743.2135181236681</v>
      </c>
      <c r="J15" s="51">
        <f>'計算用(太陽光)'!J15</f>
        <v>15293.063235851887</v>
      </c>
    </row>
    <row r="16" spans="1:14">
      <c r="B16" s="9"/>
      <c r="C16" s="9"/>
      <c r="D16" s="9"/>
      <c r="E16" s="9"/>
      <c r="F16" s="9"/>
      <c r="G16" s="9"/>
      <c r="H16" s="9"/>
      <c r="I16" s="9"/>
      <c r="J16" s="9"/>
      <c r="K16" s="9"/>
    </row>
    <row r="17" spans="1:31">
      <c r="A17" s="1" t="s">
        <v>153</v>
      </c>
      <c r="B17" s="52">
        <f>'計算用(太陽光)'!B17</f>
        <v>188858.0287090936</v>
      </c>
      <c r="C17" s="9"/>
      <c r="D17" s="9"/>
      <c r="E17" s="9"/>
      <c r="F17" s="9"/>
      <c r="G17" s="9"/>
      <c r="H17" s="9"/>
      <c r="I17" s="9"/>
      <c r="J17" s="9"/>
      <c r="K17" s="9"/>
    </row>
    <row r="18" spans="1:31">
      <c r="L18" s="44"/>
      <c r="M18" s="44"/>
    </row>
    <row r="19" spans="1:31" ht="15.6" thickBot="1">
      <c r="A19" s="64" t="s">
        <v>136</v>
      </c>
      <c r="B19" s="8" t="s">
        <v>40</v>
      </c>
      <c r="C19" s="4"/>
      <c r="D19" s="4"/>
      <c r="E19" s="4"/>
      <c r="F19" s="4"/>
      <c r="G19" s="4"/>
      <c r="H19" s="4"/>
      <c r="I19" s="4"/>
      <c r="J19" s="4"/>
      <c r="K19" s="4"/>
      <c r="O19" s="1" t="s">
        <v>113</v>
      </c>
    </row>
    <row r="20" spans="1:31">
      <c r="A20" s="4" t="s">
        <v>11</v>
      </c>
      <c r="B20" s="35">
        <v>0.20385949067925996</v>
      </c>
      <c r="C20" s="35">
        <v>0.31313134057843084</v>
      </c>
      <c r="D20" s="35">
        <v>0.36055283925371984</v>
      </c>
      <c r="E20" s="35">
        <v>0.2622114425857629</v>
      </c>
      <c r="F20" s="35">
        <v>0.21477212034153448</v>
      </c>
      <c r="G20" s="35">
        <v>0.31082576132998629</v>
      </c>
      <c r="H20" s="35">
        <v>0.20198876513113406</v>
      </c>
      <c r="I20" s="35">
        <v>0.29825445025623187</v>
      </c>
      <c r="J20" s="35">
        <v>0.13987126515917875</v>
      </c>
      <c r="O20" s="94" t="e">
        <f>HLOOKUP('入力シート(風力)'!$E$13,$B$2:$J$31,ROW()-1,0)</f>
        <v>#N/A</v>
      </c>
    </row>
    <row r="21" spans="1:31">
      <c r="A21" s="4" t="s">
        <v>12</v>
      </c>
      <c r="B21" s="35">
        <v>0.14910609013785761</v>
      </c>
      <c r="C21" s="35">
        <v>0.15198841489037804</v>
      </c>
      <c r="D21" s="35">
        <v>0.14843559410520271</v>
      </c>
      <c r="E21" s="35">
        <v>0.12113937744067235</v>
      </c>
      <c r="F21" s="35">
        <v>0.12116501593754395</v>
      </c>
      <c r="G21" s="35">
        <v>0.18215822076734017</v>
      </c>
      <c r="H21" s="35">
        <v>0.1178642030679919</v>
      </c>
      <c r="I21" s="35">
        <v>0.17482820229454818</v>
      </c>
      <c r="J21" s="35">
        <v>7.6823901086662164E-2</v>
      </c>
      <c r="O21" s="95" t="e">
        <f>HLOOKUP('入力シート(風力)'!$E$13,$B$2:$J$31,ROW()-1,0)</f>
        <v>#N/A</v>
      </c>
    </row>
    <row r="22" spans="1:31">
      <c r="A22" s="4" t="s">
        <v>13</v>
      </c>
      <c r="B22" s="35">
        <v>0.14165082898862444</v>
      </c>
      <c r="C22" s="35">
        <v>0.11186374389218585</v>
      </c>
      <c r="D22" s="35">
        <v>0.14815000228641184</v>
      </c>
      <c r="E22" s="35">
        <v>8.1807647527624386E-2</v>
      </c>
      <c r="F22" s="35">
        <v>7.8065412824331062E-2</v>
      </c>
      <c r="G22" s="35">
        <v>0.20459442509582479</v>
      </c>
      <c r="H22" s="35">
        <v>0.11608217778534874</v>
      </c>
      <c r="I22" s="35">
        <v>0.18148778524141207</v>
      </c>
      <c r="J22" s="35">
        <v>0.10123644616176952</v>
      </c>
      <c r="O22" s="95" t="e">
        <f>HLOOKUP('入力シート(風力)'!$E$13,$B$2:$J$31,ROW()-1,0)</f>
        <v>#N/A</v>
      </c>
    </row>
    <row r="23" spans="1:31">
      <c r="A23" s="4" t="s">
        <v>14</v>
      </c>
      <c r="B23" s="35">
        <v>0.13432866270328869</v>
      </c>
      <c r="C23" s="35">
        <v>9.86521501077402E-2</v>
      </c>
      <c r="D23" s="35">
        <v>0.14945562515667049</v>
      </c>
      <c r="E23" s="35">
        <v>9.7645455280777366E-2</v>
      </c>
      <c r="F23" s="35">
        <v>6.5415379759181755E-2</v>
      </c>
      <c r="G23" s="35">
        <v>7.5376579641895314E-2</v>
      </c>
      <c r="H23" s="35">
        <v>6.2488389990262398E-2</v>
      </c>
      <c r="I23" s="35">
        <v>9.0019166509896539E-2</v>
      </c>
      <c r="J23" s="35">
        <v>5.6956393707546994E-2</v>
      </c>
      <c r="O23" s="95" t="e">
        <f>HLOOKUP('入力シート(風力)'!$E$13,$B$2:$J$31,ROW()-1,0)</f>
        <v>#N/A</v>
      </c>
    </row>
    <row r="24" spans="1:31">
      <c r="A24" s="4" t="s">
        <v>15</v>
      </c>
      <c r="B24" s="35">
        <v>8.8557007144346278E-2</v>
      </c>
      <c r="C24" s="35">
        <v>0.10709414884934197</v>
      </c>
      <c r="D24" s="35">
        <v>7.8902829253726825E-2</v>
      </c>
      <c r="E24" s="35">
        <v>0.13713278746761512</v>
      </c>
      <c r="F24" s="35">
        <v>8.157739349663691E-2</v>
      </c>
      <c r="G24" s="35">
        <v>0.10594633142618813</v>
      </c>
      <c r="H24" s="35">
        <v>8.4398007861711283E-2</v>
      </c>
      <c r="I24" s="35">
        <v>0.1058986639208587</v>
      </c>
      <c r="J24" s="35">
        <v>4.7838086180010647E-2</v>
      </c>
      <c r="O24" s="95" t="e">
        <f>HLOOKUP('入力シート(風力)'!$E$13,$B$2:$J$31,ROW()-1,0)</f>
        <v>#N/A</v>
      </c>
    </row>
    <row r="25" spans="1:31">
      <c r="A25" s="4" t="s">
        <v>16</v>
      </c>
      <c r="B25" s="35">
        <v>0.116738824996042</v>
      </c>
      <c r="C25" s="35">
        <v>0.13130938173949422</v>
      </c>
      <c r="D25" s="35">
        <v>0.15339384451317373</v>
      </c>
      <c r="E25" s="35">
        <v>0.10785892767144316</v>
      </c>
      <c r="F25" s="35">
        <v>0.11269356998690379</v>
      </c>
      <c r="G25" s="35">
        <v>0.14694082541024059</v>
      </c>
      <c r="H25" s="35">
        <v>0.10028632567498047</v>
      </c>
      <c r="I25" s="35">
        <v>0.14014854809470029</v>
      </c>
      <c r="J25" s="35">
        <v>9.4677419269125068E-2</v>
      </c>
      <c r="O25" s="95" t="e">
        <f>HLOOKUP('入力シート(風力)'!$E$13,$B$2:$J$31,ROW()-1,0)</f>
        <v>#N/A</v>
      </c>
    </row>
    <row r="26" spans="1:31">
      <c r="A26" s="4" t="s">
        <v>17</v>
      </c>
      <c r="B26" s="35">
        <v>0.13798907423197596</v>
      </c>
      <c r="C26" s="35">
        <v>0.18255052262289545</v>
      </c>
      <c r="D26" s="35">
        <v>0.19183007083008333</v>
      </c>
      <c r="E26" s="35">
        <v>0.14812536677435417</v>
      </c>
      <c r="F26" s="35">
        <v>0.17953209256441527</v>
      </c>
      <c r="G26" s="35">
        <v>0.13604533517885564</v>
      </c>
      <c r="H26" s="35">
        <v>0.11991502359189495</v>
      </c>
      <c r="I26" s="35">
        <v>0.16551534537710338</v>
      </c>
      <c r="J26" s="35">
        <v>8.2098782797466713E-2</v>
      </c>
      <c r="O26" s="95" t="e">
        <f>HLOOKUP('入力シート(風力)'!$E$13,$B$2:$J$31,ROW()-1,0)</f>
        <v>#N/A</v>
      </c>
    </row>
    <row r="27" spans="1:31">
      <c r="A27" s="4" t="s">
        <v>18</v>
      </c>
      <c r="B27" s="35">
        <v>0.25428170137942663</v>
      </c>
      <c r="C27" s="35">
        <v>0.28798344195979569</v>
      </c>
      <c r="D27" s="35">
        <v>0.1230657327125686</v>
      </c>
      <c r="E27" s="35">
        <v>0.26272634968671776</v>
      </c>
      <c r="F27" s="35">
        <v>0.23081211959483453</v>
      </c>
      <c r="G27" s="35">
        <v>0.22458874593872788</v>
      </c>
      <c r="H27" s="35">
        <v>0.20342785081341974</v>
      </c>
      <c r="I27" s="35">
        <v>0.31915966318202826</v>
      </c>
      <c r="J27" s="35">
        <v>0.21061137749691844</v>
      </c>
      <c r="O27" s="95" t="e">
        <f>HLOOKUP('入力シート(風力)'!$E$13,$B$2:$J$31,ROW()-1,0)</f>
        <v>#N/A</v>
      </c>
    </row>
    <row r="28" spans="1:31">
      <c r="A28" s="4" t="s">
        <v>19</v>
      </c>
      <c r="B28" s="35">
        <v>0.30090932885928035</v>
      </c>
      <c r="C28" s="35">
        <v>0.51306706442727301</v>
      </c>
      <c r="D28" s="35">
        <v>0.16990577298526469</v>
      </c>
      <c r="E28" s="35">
        <v>0.40244257125361377</v>
      </c>
      <c r="F28" s="35">
        <v>0.30429773960356093</v>
      </c>
      <c r="G28" s="35">
        <v>0.36091717032071563</v>
      </c>
      <c r="H28" s="35">
        <v>0.26242094737754151</v>
      </c>
      <c r="I28" s="35">
        <v>0.42228158991354175</v>
      </c>
      <c r="J28" s="35">
        <v>0.20844144760820246</v>
      </c>
      <c r="O28" s="95" t="e">
        <f>HLOOKUP('入力シート(風力)'!$E$13,$B$2:$J$31,ROW()-1,0)</f>
        <v>#N/A</v>
      </c>
    </row>
    <row r="29" spans="1:31">
      <c r="A29" s="4" t="s">
        <v>20</v>
      </c>
      <c r="B29" s="35">
        <v>0.20246988559592766</v>
      </c>
      <c r="C29" s="35">
        <v>0.45895583047095762</v>
      </c>
      <c r="D29" s="35">
        <v>0.24673434388654888</v>
      </c>
      <c r="E29" s="35">
        <v>0.47171170191237993</v>
      </c>
      <c r="F29" s="35">
        <v>0.36731595278885404</v>
      </c>
      <c r="G29" s="35">
        <v>0.44672682788327356</v>
      </c>
      <c r="H29" s="35">
        <v>0.31671732312832179</v>
      </c>
      <c r="I29" s="35">
        <v>0.51924361315448531</v>
      </c>
      <c r="J29" s="35">
        <v>0.22811964072945984</v>
      </c>
      <c r="O29" s="95" t="e">
        <f>HLOOKUP('入力シート(風力)'!$E$13,$B$2:$J$31,ROW()-1,0)</f>
        <v>#N/A</v>
      </c>
    </row>
    <row r="30" spans="1:31">
      <c r="A30" s="4" t="s">
        <v>21</v>
      </c>
      <c r="B30" s="35">
        <v>0.25998729386306396</v>
      </c>
      <c r="C30" s="35">
        <v>0.46439104419287586</v>
      </c>
      <c r="D30" s="35">
        <v>0.20666984411564981</v>
      </c>
      <c r="E30" s="35">
        <v>0.49072955774943106</v>
      </c>
      <c r="F30" s="35">
        <v>0.27987864952732644</v>
      </c>
      <c r="G30" s="35">
        <v>0.39318882828212193</v>
      </c>
      <c r="H30" s="35">
        <v>0.24450014272167367</v>
      </c>
      <c r="I30" s="35">
        <v>0.43578880400375458</v>
      </c>
      <c r="J30" s="35">
        <v>0.21010961203338419</v>
      </c>
      <c r="O30" s="95" t="e">
        <f>HLOOKUP('入力シート(風力)'!$E$13,$B$2:$J$31,ROW()-1,0)</f>
        <v>#N/A</v>
      </c>
      <c r="R30" s="1" t="s">
        <v>114</v>
      </c>
    </row>
    <row r="31" spans="1:31" ht="15.6" thickBot="1">
      <c r="A31" s="4" t="s">
        <v>22</v>
      </c>
      <c r="B31" s="35">
        <v>0.21146461361286809</v>
      </c>
      <c r="C31" s="35">
        <v>0.21839848842802637</v>
      </c>
      <c r="D31" s="35">
        <v>0.24580240331426559</v>
      </c>
      <c r="E31" s="35">
        <v>0.37849274003919231</v>
      </c>
      <c r="F31" s="35">
        <v>0.2210695671515106</v>
      </c>
      <c r="G31" s="35">
        <v>0.27140704665252074</v>
      </c>
      <c r="H31" s="35">
        <v>0.21183838299493699</v>
      </c>
      <c r="I31" s="35">
        <v>0.45477771476483353</v>
      </c>
      <c r="J31" s="35">
        <v>0.19697969140046526</v>
      </c>
      <c r="O31" s="96" t="e">
        <f>HLOOKUP('入力シート(風力)'!$E$13,$B$2:$J$31,ROW()-1,0)</f>
        <v>#N/A</v>
      </c>
      <c r="AA31" s="4" t="s">
        <v>35</v>
      </c>
    </row>
    <row r="32" spans="1:31">
      <c r="A32" s="4"/>
      <c r="B32" s="4"/>
      <c r="C32" s="4"/>
      <c r="D32" s="4"/>
      <c r="E32" s="4"/>
      <c r="F32" s="4"/>
      <c r="G32" s="4"/>
      <c r="H32" s="4"/>
      <c r="I32" s="4"/>
      <c r="J32" s="4"/>
      <c r="O32" s="1" t="s">
        <v>49</v>
      </c>
      <c r="R32" s="4"/>
      <c r="S32" s="5" t="s">
        <v>26</v>
      </c>
      <c r="T32" s="5" t="s">
        <v>27</v>
      </c>
      <c r="U32" s="5" t="s">
        <v>28</v>
      </c>
      <c r="V32" s="5" t="s">
        <v>29</v>
      </c>
      <c r="W32" s="5" t="s">
        <v>30</v>
      </c>
      <c r="X32" s="5" t="s">
        <v>31</v>
      </c>
      <c r="Y32" s="5" t="s">
        <v>32</v>
      </c>
      <c r="Z32" s="5" t="s">
        <v>33</v>
      </c>
      <c r="AA32" s="5" t="s">
        <v>34</v>
      </c>
      <c r="AE32" s="1" t="s">
        <v>113</v>
      </c>
    </row>
    <row r="33" spans="1:31" ht="15.6" thickBot="1">
      <c r="A33" s="4"/>
      <c r="B33" s="8" t="s">
        <v>42</v>
      </c>
      <c r="C33" s="4"/>
      <c r="D33" s="4"/>
      <c r="E33" s="4"/>
      <c r="F33" s="4"/>
      <c r="G33" s="4"/>
      <c r="H33" s="4"/>
      <c r="I33" s="4"/>
      <c r="J33" s="4"/>
      <c r="K33" s="9" t="s">
        <v>36</v>
      </c>
      <c r="L33" s="9" t="s">
        <v>137</v>
      </c>
      <c r="M33" s="9"/>
      <c r="O33" s="9" t="s">
        <v>36</v>
      </c>
      <c r="R33" s="4"/>
      <c r="S33" s="8" t="s">
        <v>42</v>
      </c>
      <c r="T33" s="4"/>
      <c r="U33" s="4"/>
      <c r="V33" s="4"/>
      <c r="W33" s="4"/>
      <c r="X33" s="4"/>
      <c r="Y33" s="4"/>
      <c r="Z33" s="4"/>
      <c r="AA33" s="4"/>
      <c r="AB33" s="9" t="s">
        <v>36</v>
      </c>
      <c r="AC33" s="9" t="s">
        <v>137</v>
      </c>
      <c r="AE33" s="9" t="s">
        <v>36</v>
      </c>
    </row>
    <row r="34" spans="1:31">
      <c r="A34" s="4" t="s">
        <v>11</v>
      </c>
      <c r="B34" s="37">
        <f>IF('入力シート(風力)'!$E$13=B$2,B20*'入力シート(風力)'!$E$16/1000,0)</f>
        <v>0</v>
      </c>
      <c r="C34" s="37">
        <f>IF('入力シート(風力)'!$E$13=C$2,C20*'入力シート(風力)'!$E$16/1000,0)</f>
        <v>0</v>
      </c>
      <c r="D34" s="37">
        <f>IF('入力シート(風力)'!$E$13=D$2,D20*'入力シート(風力)'!$E$16/1000,0)</f>
        <v>0</v>
      </c>
      <c r="E34" s="37">
        <f>IF('入力シート(風力)'!$E$13=E$2,E20*'入力シート(風力)'!$E$16/1000,0)</f>
        <v>0</v>
      </c>
      <c r="F34" s="37">
        <f>IF('入力シート(風力)'!$E$13=F$2,F20*'入力シート(風力)'!$E$16/1000,0)</f>
        <v>0</v>
      </c>
      <c r="G34" s="37">
        <f>IF('入力シート(風力)'!$E$13=G$2,G20*'入力シート(風力)'!$E$16/1000,0)</f>
        <v>0</v>
      </c>
      <c r="H34" s="37">
        <f>IF('入力シート(風力)'!$E$13=H$2,H20*'入力シート(風力)'!$E$16/1000,0)</f>
        <v>0</v>
      </c>
      <c r="I34" s="37">
        <f>IF('入力シート(風力)'!$E$13=I$2,I20*'入力シート(風力)'!$E$16/1000,0)</f>
        <v>0</v>
      </c>
      <c r="J34" s="38">
        <f>IF('入力シート(風力)'!$E$13=J$2,J20*'入力シート(風力)'!$E$16/1000,0)</f>
        <v>0</v>
      </c>
      <c r="K34" s="39">
        <f>SUM(B34:J34)</f>
        <v>0</v>
      </c>
      <c r="L34" s="40">
        <f>MIN($K$34:$K$45)</f>
        <v>0</v>
      </c>
      <c r="M34" s="66"/>
      <c r="O34" s="97">
        <f t="shared" ref="O34:O45" si="0">K34*1000</f>
        <v>0</v>
      </c>
      <c r="R34" s="4" t="s">
        <v>11</v>
      </c>
      <c r="S34" s="29">
        <f>IF('入力シート(風力)'!$E$13=B$2,B20*'入力シート(風力)'!$E$24/1000,0)</f>
        <v>0</v>
      </c>
      <c r="T34" s="29">
        <f>IF('入力シート(風力)'!$E$13=C$2,C20*'入力シート(風力)'!$E$24/1000,0)</f>
        <v>0</v>
      </c>
      <c r="U34" s="29">
        <f>IF('入力シート(風力)'!$E$13=D$2,D20*'入力シート(風力)'!$E$24/1000,0)</f>
        <v>0</v>
      </c>
      <c r="V34" s="29">
        <f>IF('入力シート(風力)'!$E$13=E$2,E20*'入力シート(風力)'!$E$24/1000,0)</f>
        <v>0</v>
      </c>
      <c r="W34" s="29">
        <f>IF('入力シート(風力)'!$E$13=F$2,F20*'入力シート(風力)'!$E$24/1000,0)</f>
        <v>0</v>
      </c>
      <c r="X34" s="29">
        <f>IF('入力シート(風力)'!$E$13=G$2,G20*'入力シート(風力)'!$E$24/1000,0)</f>
        <v>0</v>
      </c>
      <c r="Y34" s="29">
        <f>IF('入力シート(風力)'!$E$13=H$2,H20*'入力シート(風力)'!$E$24/1000,0)</f>
        <v>0</v>
      </c>
      <c r="Z34" s="29">
        <f>IF('入力シート(風力)'!$E$13=I$2,I20*'入力シート(風力)'!$E$24/1000,0)</f>
        <v>0</v>
      </c>
      <c r="AA34" s="53">
        <f>IF('入力シート(風力)'!$E$13=J$2,J20*'入力シート(風力)'!$E$24/1000,0)</f>
        <v>0</v>
      </c>
      <c r="AB34" s="54">
        <f>SUM(S34:AA34)</f>
        <v>0</v>
      </c>
      <c r="AC34" s="55">
        <f>MIN($AB$34:$AB$45)</f>
        <v>0</v>
      </c>
      <c r="AE34" s="97">
        <f>AB34*1000</f>
        <v>0</v>
      </c>
    </row>
    <row r="35" spans="1:31">
      <c r="A35" s="4" t="s">
        <v>12</v>
      </c>
      <c r="B35" s="37">
        <f>IF('入力シート(風力)'!$E$13=B$2,B21*'入力シート(風力)'!$E$16/1000,0)</f>
        <v>0</v>
      </c>
      <c r="C35" s="37">
        <f>IF('入力シート(風力)'!$E$13=C$2,C21*'入力シート(風力)'!$E$16/1000,0)</f>
        <v>0</v>
      </c>
      <c r="D35" s="37">
        <f>IF('入力シート(風力)'!$E$13=D$2,D21*'入力シート(風力)'!$E$16/1000,0)</f>
        <v>0</v>
      </c>
      <c r="E35" s="37">
        <f>IF('入力シート(風力)'!$E$13=E$2,E21*'入力シート(風力)'!$E$16/1000,0)</f>
        <v>0</v>
      </c>
      <c r="F35" s="37">
        <f>IF('入力シート(風力)'!$E$13=F$2,F21*'入力シート(風力)'!$E$16/1000,0)</f>
        <v>0</v>
      </c>
      <c r="G35" s="37">
        <f>IF('入力シート(風力)'!$E$13=G$2,G21*'入力シート(風力)'!$E$16/1000,0)</f>
        <v>0</v>
      </c>
      <c r="H35" s="37">
        <f>IF('入力シート(風力)'!$E$13=H$2,H21*'入力シート(風力)'!$E$16/1000,0)</f>
        <v>0</v>
      </c>
      <c r="I35" s="37">
        <f>IF('入力シート(風力)'!$E$13=I$2,I21*'入力シート(風力)'!$E$16/1000,0)</f>
        <v>0</v>
      </c>
      <c r="J35" s="38">
        <f>IF('入力シート(風力)'!$E$13=J$2,J21*'入力シート(風力)'!$E$16/1000,0)</f>
        <v>0</v>
      </c>
      <c r="K35" s="39">
        <f t="shared" ref="K35:K44" si="1">SUM(B35:J35)</f>
        <v>0</v>
      </c>
      <c r="L35" s="40">
        <f t="shared" ref="L35:L45" si="2">MIN($K$34:$K$45)</f>
        <v>0</v>
      </c>
      <c r="M35" s="66"/>
      <c r="O35" s="98">
        <f t="shared" si="0"/>
        <v>0</v>
      </c>
      <c r="R35" s="4" t="s">
        <v>12</v>
      </c>
      <c r="S35" s="29">
        <f>IF('入力シート(風力)'!$E$13=B$2,B21*'入力シート(風力)'!$F$24/1000,0)</f>
        <v>0</v>
      </c>
      <c r="T35" s="29">
        <f>IF('入力シート(風力)'!$E$13=C$2,C21*'入力シート(風力)'!$F$24/1000,0)</f>
        <v>0</v>
      </c>
      <c r="U35" s="29">
        <f>IF('入力シート(風力)'!$E$13=D$2,D21*'入力シート(風力)'!$F$24/1000,0)</f>
        <v>0</v>
      </c>
      <c r="V35" s="29">
        <f>IF('入力シート(風力)'!$E$13=E$2,E21*'入力シート(風力)'!$F$24/1000,0)</f>
        <v>0</v>
      </c>
      <c r="W35" s="29">
        <f>IF('入力シート(風力)'!$E$13=F$2,F21*'入力シート(風力)'!$F$24/1000,0)</f>
        <v>0</v>
      </c>
      <c r="X35" s="29">
        <f>IF('入力シート(風力)'!$E$13=G$2,G21*'入力シート(風力)'!$F$24/1000,0)</f>
        <v>0</v>
      </c>
      <c r="Y35" s="29">
        <f>IF('入力シート(風力)'!$E$13=H$2,H21*'入力シート(風力)'!$F$24/1000,0)</f>
        <v>0</v>
      </c>
      <c r="Z35" s="29">
        <f>IF('入力シート(風力)'!$E$13=I$2,I21*'入力シート(風力)'!$F$24/1000,0)</f>
        <v>0</v>
      </c>
      <c r="AA35" s="53">
        <f>IF('入力シート(風力)'!$E$13=J$2,J21*'入力シート(風力)'!$F$24/1000,0)</f>
        <v>0</v>
      </c>
      <c r="AB35" s="54">
        <f t="shared" ref="AB35:AB44" si="3">SUM(S35:AA35)</f>
        <v>0</v>
      </c>
      <c r="AC35" s="55">
        <f t="shared" ref="AC35:AC45" si="4">MIN($AB$34:$AB$45)</f>
        <v>0</v>
      </c>
      <c r="AE35" s="98">
        <f t="shared" ref="AE35:AE44" si="5">AB35*1000</f>
        <v>0</v>
      </c>
    </row>
    <row r="36" spans="1:31">
      <c r="A36" s="4" t="s">
        <v>13</v>
      </c>
      <c r="B36" s="37">
        <f>IF('入力シート(風力)'!$E$13=B$2,B22*'入力シート(風力)'!$E$16/1000,0)</f>
        <v>0</v>
      </c>
      <c r="C36" s="37">
        <f>IF('入力シート(風力)'!$E$13=C$2,C22*'入力シート(風力)'!$E$16/1000,0)</f>
        <v>0</v>
      </c>
      <c r="D36" s="37">
        <f>IF('入力シート(風力)'!$E$13=D$2,D22*'入力シート(風力)'!$E$16/1000,0)</f>
        <v>0</v>
      </c>
      <c r="E36" s="37">
        <f>IF('入力シート(風力)'!$E$13=E$2,E22*'入力シート(風力)'!$E$16/1000,0)</f>
        <v>0</v>
      </c>
      <c r="F36" s="37">
        <f>IF('入力シート(風力)'!$E$13=F$2,F22*'入力シート(風力)'!$E$16/1000,0)</f>
        <v>0</v>
      </c>
      <c r="G36" s="37">
        <f>IF('入力シート(風力)'!$E$13=G$2,G22*'入力シート(風力)'!$E$16/1000,0)</f>
        <v>0</v>
      </c>
      <c r="H36" s="37">
        <f>IF('入力シート(風力)'!$E$13=H$2,H22*'入力シート(風力)'!$E$16/1000,0)</f>
        <v>0</v>
      </c>
      <c r="I36" s="37">
        <f>IF('入力シート(風力)'!$E$13=I$2,I22*'入力シート(風力)'!$E$16/1000,0)</f>
        <v>0</v>
      </c>
      <c r="J36" s="38">
        <f>IF('入力シート(風力)'!$E$13=J$2,J22*'入力シート(風力)'!$E$16/1000,0)</f>
        <v>0</v>
      </c>
      <c r="K36" s="39">
        <f t="shared" si="1"/>
        <v>0</v>
      </c>
      <c r="L36" s="40">
        <f t="shared" si="2"/>
        <v>0</v>
      </c>
      <c r="M36" s="66"/>
      <c r="O36" s="98">
        <f t="shared" si="0"/>
        <v>0</v>
      </c>
      <c r="R36" s="4" t="s">
        <v>13</v>
      </c>
      <c r="S36" s="29">
        <f>IF('入力シート(風力)'!$E$13=B$2,B22*'入力シート(風力)'!$G$24/1000,0)</f>
        <v>0</v>
      </c>
      <c r="T36" s="29">
        <f>IF('入力シート(風力)'!$E$13=C$2,C22*'入力シート(風力)'!$G$24/1000,0)</f>
        <v>0</v>
      </c>
      <c r="U36" s="29">
        <f>IF('入力シート(風力)'!$E$13=D$2,D22*'入力シート(風力)'!$G$24/1000,0)</f>
        <v>0</v>
      </c>
      <c r="V36" s="29">
        <f>IF('入力シート(風力)'!$E$13=E$2,E22*'入力シート(風力)'!$G$24/1000,0)</f>
        <v>0</v>
      </c>
      <c r="W36" s="29">
        <f>IF('入力シート(風力)'!$E$13=F$2,F22*'入力シート(風力)'!$G$24/1000,0)</f>
        <v>0</v>
      </c>
      <c r="X36" s="29">
        <f>IF('入力シート(風力)'!$E$13=G$2,G22*'入力シート(風力)'!$G$24/1000,0)</f>
        <v>0</v>
      </c>
      <c r="Y36" s="29">
        <f>IF('入力シート(風力)'!$E$13=H$2,H22*'入力シート(風力)'!$G$24/1000,0)</f>
        <v>0</v>
      </c>
      <c r="Z36" s="29">
        <f>IF('入力シート(風力)'!$E$13=I$2,I22*'入力シート(風力)'!$G$24/1000,0)</f>
        <v>0</v>
      </c>
      <c r="AA36" s="53">
        <f>IF('入力シート(風力)'!$E$13=J$2,J22*'入力シート(風力)'!$G$24/1000,0)</f>
        <v>0</v>
      </c>
      <c r="AB36" s="54">
        <f t="shared" si="3"/>
        <v>0</v>
      </c>
      <c r="AC36" s="55">
        <f t="shared" si="4"/>
        <v>0</v>
      </c>
      <c r="AE36" s="98">
        <f t="shared" si="5"/>
        <v>0</v>
      </c>
    </row>
    <row r="37" spans="1:31">
      <c r="A37" s="4" t="s">
        <v>14</v>
      </c>
      <c r="B37" s="37">
        <f>IF('入力シート(風力)'!$E$13=B$2,B23*'入力シート(風力)'!$E$16/1000,0)</f>
        <v>0</v>
      </c>
      <c r="C37" s="37">
        <f>IF('入力シート(風力)'!$E$13=C$2,C23*'入力シート(風力)'!$E$16/1000,0)</f>
        <v>0</v>
      </c>
      <c r="D37" s="37">
        <f>IF('入力シート(風力)'!$E$13=D$2,D23*'入力シート(風力)'!$E$16/1000,0)</f>
        <v>0</v>
      </c>
      <c r="E37" s="37">
        <f>IF('入力シート(風力)'!$E$13=E$2,E23*'入力シート(風力)'!$E$16/1000,0)</f>
        <v>0</v>
      </c>
      <c r="F37" s="37">
        <f>IF('入力シート(風力)'!$E$13=F$2,F23*'入力シート(風力)'!$E$16/1000,0)</f>
        <v>0</v>
      </c>
      <c r="G37" s="37">
        <f>IF('入力シート(風力)'!$E$13=G$2,G23*'入力シート(風力)'!$E$16/1000,0)</f>
        <v>0</v>
      </c>
      <c r="H37" s="37">
        <f>IF('入力シート(風力)'!$E$13=H$2,H23*'入力シート(風力)'!$E$16/1000,0)</f>
        <v>0</v>
      </c>
      <c r="I37" s="37">
        <f>IF('入力シート(風力)'!$E$13=I$2,I23*'入力シート(風力)'!$E$16/1000,0)</f>
        <v>0</v>
      </c>
      <c r="J37" s="38">
        <f>IF('入力シート(風力)'!$E$13=J$2,J23*'入力シート(風力)'!$E$16/1000,0)</f>
        <v>0</v>
      </c>
      <c r="K37" s="39">
        <f t="shared" si="1"/>
        <v>0</v>
      </c>
      <c r="L37" s="40">
        <f t="shared" si="2"/>
        <v>0</v>
      </c>
      <c r="M37" s="66"/>
      <c r="O37" s="98">
        <f t="shared" si="0"/>
        <v>0</v>
      </c>
      <c r="R37" s="4" t="s">
        <v>14</v>
      </c>
      <c r="S37" s="29">
        <f>IF('入力シート(風力)'!$E$13=B$2,B23*'入力シート(風力)'!$H$24/1000,0)</f>
        <v>0</v>
      </c>
      <c r="T37" s="29">
        <f>IF('入力シート(風力)'!$E$13=C$2,C23*'入力シート(風力)'!$H$24/1000,0)</f>
        <v>0</v>
      </c>
      <c r="U37" s="29">
        <f>IF('入力シート(風力)'!$E$13=D$2,D23*'入力シート(風力)'!$H$24/1000,0)</f>
        <v>0</v>
      </c>
      <c r="V37" s="29">
        <f>IF('入力シート(風力)'!$E$13=E$2,E23*'入力シート(風力)'!$H$24/1000,0)</f>
        <v>0</v>
      </c>
      <c r="W37" s="29">
        <f>IF('入力シート(風力)'!$E$13=F$2,F23*'入力シート(風力)'!$H$24/1000,0)</f>
        <v>0</v>
      </c>
      <c r="X37" s="29">
        <f>IF('入力シート(風力)'!$E$13=G$2,G23*'入力シート(風力)'!$H$24/1000,0)</f>
        <v>0</v>
      </c>
      <c r="Y37" s="29">
        <f>IF('入力シート(風力)'!$E$13=H$2,H23*'入力シート(風力)'!$H$24/1000,0)</f>
        <v>0</v>
      </c>
      <c r="Z37" s="29">
        <f>IF('入力シート(風力)'!$E$13=I$2,I23*'入力シート(風力)'!$H$24/1000,0)</f>
        <v>0</v>
      </c>
      <c r="AA37" s="53">
        <f>IF('入力シート(風力)'!$E$13=J$2,J23*'入力シート(風力)'!$H$24/1000,0)</f>
        <v>0</v>
      </c>
      <c r="AB37" s="54">
        <f t="shared" si="3"/>
        <v>0</v>
      </c>
      <c r="AC37" s="55">
        <f t="shared" si="4"/>
        <v>0</v>
      </c>
      <c r="AE37" s="98">
        <f t="shared" si="5"/>
        <v>0</v>
      </c>
    </row>
    <row r="38" spans="1:31">
      <c r="A38" s="4" t="s">
        <v>15</v>
      </c>
      <c r="B38" s="37">
        <f>IF('入力シート(風力)'!$E$13=B$2,B24*'入力シート(風力)'!$E$16/1000,0)</f>
        <v>0</v>
      </c>
      <c r="C38" s="37">
        <f>IF('入力シート(風力)'!$E$13=C$2,C24*'入力シート(風力)'!$E$16/1000,0)</f>
        <v>0</v>
      </c>
      <c r="D38" s="37">
        <f>IF('入力シート(風力)'!$E$13=D$2,D24*'入力シート(風力)'!$E$16/1000,0)</f>
        <v>0</v>
      </c>
      <c r="E38" s="37">
        <f>IF('入力シート(風力)'!$E$13=E$2,E24*'入力シート(風力)'!$E$16/1000,0)</f>
        <v>0</v>
      </c>
      <c r="F38" s="37">
        <f>IF('入力シート(風力)'!$E$13=F$2,F24*'入力シート(風力)'!$E$16/1000,0)</f>
        <v>0</v>
      </c>
      <c r="G38" s="37">
        <f>IF('入力シート(風力)'!$E$13=G$2,G24*'入力シート(風力)'!$E$16/1000,0)</f>
        <v>0</v>
      </c>
      <c r="H38" s="37">
        <f>IF('入力シート(風力)'!$E$13=H$2,H24*'入力シート(風力)'!$E$16/1000,0)</f>
        <v>0</v>
      </c>
      <c r="I38" s="37">
        <f>IF('入力シート(風力)'!$E$13=I$2,I24*'入力シート(風力)'!$E$16/1000,0)</f>
        <v>0</v>
      </c>
      <c r="J38" s="38">
        <f>IF('入力シート(風力)'!$E$13=J$2,J24*'入力シート(風力)'!$E$16/1000,0)</f>
        <v>0</v>
      </c>
      <c r="K38" s="39">
        <f t="shared" si="1"/>
        <v>0</v>
      </c>
      <c r="L38" s="40">
        <f t="shared" si="2"/>
        <v>0</v>
      </c>
      <c r="M38" s="66"/>
      <c r="O38" s="98">
        <f t="shared" si="0"/>
        <v>0</v>
      </c>
      <c r="R38" s="4" t="s">
        <v>15</v>
      </c>
      <c r="S38" s="29">
        <f>IF('入力シート(風力)'!$E$13=B$2,B24*'入力シート(風力)'!$I$24/1000,0)</f>
        <v>0</v>
      </c>
      <c r="T38" s="29">
        <f>IF('入力シート(風力)'!$E$13=C$2,C24*'入力シート(風力)'!$I$24/1000,0)</f>
        <v>0</v>
      </c>
      <c r="U38" s="29">
        <f>IF('入力シート(風力)'!$E$13=D$2,D24*'入力シート(風力)'!$I$24/1000,0)</f>
        <v>0</v>
      </c>
      <c r="V38" s="29">
        <f>IF('入力シート(風力)'!$E$13=E$2,E24*'入力シート(風力)'!$I$24/1000,0)</f>
        <v>0</v>
      </c>
      <c r="W38" s="29">
        <f>IF('入力シート(風力)'!$E$13=F$2,F24*'入力シート(風力)'!$I$24/1000,0)</f>
        <v>0</v>
      </c>
      <c r="X38" s="29">
        <f>IF('入力シート(風力)'!$E$13=G$2,G24*'入力シート(風力)'!$I$24/1000,0)</f>
        <v>0</v>
      </c>
      <c r="Y38" s="29">
        <f>IF('入力シート(風力)'!$E$13=H$2,H24*'入力シート(風力)'!$I$24/1000,0)</f>
        <v>0</v>
      </c>
      <c r="Z38" s="29">
        <f>IF('入力シート(風力)'!$E$13=I$2,I24*'入力シート(風力)'!$I$24/1000,0)</f>
        <v>0</v>
      </c>
      <c r="AA38" s="53">
        <f>IF('入力シート(風力)'!$E$13=J$2,J24*'入力シート(風力)'!$I$24/1000,0)</f>
        <v>0</v>
      </c>
      <c r="AB38" s="54">
        <f t="shared" si="3"/>
        <v>0</v>
      </c>
      <c r="AC38" s="55">
        <f t="shared" si="4"/>
        <v>0</v>
      </c>
      <c r="AE38" s="98">
        <f t="shared" si="5"/>
        <v>0</v>
      </c>
    </row>
    <row r="39" spans="1:31">
      <c r="A39" s="4" t="s">
        <v>16</v>
      </c>
      <c r="B39" s="37">
        <f>IF('入力シート(風力)'!$E$13=B$2,B25*'入力シート(風力)'!$E$16/1000,0)</f>
        <v>0</v>
      </c>
      <c r="C39" s="37">
        <f>IF('入力シート(風力)'!$E$13=C$2,C25*'入力シート(風力)'!$E$16/1000,0)</f>
        <v>0</v>
      </c>
      <c r="D39" s="37">
        <f>IF('入力シート(風力)'!$E$13=D$2,D25*'入力シート(風力)'!$E$16/1000,0)</f>
        <v>0</v>
      </c>
      <c r="E39" s="37">
        <f>IF('入力シート(風力)'!$E$13=E$2,E25*'入力シート(風力)'!$E$16/1000,0)</f>
        <v>0</v>
      </c>
      <c r="F39" s="37">
        <f>IF('入力シート(風力)'!$E$13=F$2,F25*'入力シート(風力)'!$E$16/1000,0)</f>
        <v>0</v>
      </c>
      <c r="G39" s="37">
        <f>IF('入力シート(風力)'!$E$13=G$2,G25*'入力シート(風力)'!$E$16/1000,0)</f>
        <v>0</v>
      </c>
      <c r="H39" s="37">
        <f>IF('入力シート(風力)'!$E$13=H$2,H25*'入力シート(風力)'!$E$16/1000,0)</f>
        <v>0</v>
      </c>
      <c r="I39" s="37">
        <f>IF('入力シート(風力)'!$E$13=I$2,I25*'入力シート(風力)'!$E$16/1000,0)</f>
        <v>0</v>
      </c>
      <c r="J39" s="38">
        <f>IF('入力シート(風力)'!$E$13=J$2,J25*'入力シート(風力)'!$E$16/1000,0)</f>
        <v>0</v>
      </c>
      <c r="K39" s="39">
        <f t="shared" si="1"/>
        <v>0</v>
      </c>
      <c r="L39" s="40">
        <f t="shared" si="2"/>
        <v>0</v>
      </c>
      <c r="M39" s="66"/>
      <c r="O39" s="98">
        <f t="shared" si="0"/>
        <v>0</v>
      </c>
      <c r="R39" s="4" t="s">
        <v>16</v>
      </c>
      <c r="S39" s="29">
        <f>IF('入力シート(風力)'!$E$13=B$2,B25*'入力シート(風力)'!$J$24/1000,0)</f>
        <v>0</v>
      </c>
      <c r="T39" s="29">
        <f>IF('入力シート(風力)'!$E$13=C$2,C25*'入力シート(風力)'!$J$24/1000,0)</f>
        <v>0</v>
      </c>
      <c r="U39" s="29">
        <f>IF('入力シート(風力)'!$E$13=D$2,D25*'入力シート(風力)'!$J$24/1000,0)</f>
        <v>0</v>
      </c>
      <c r="V39" s="29">
        <f>IF('入力シート(風力)'!$E$13=E$2,E25*'入力シート(風力)'!$J$24/1000,0)</f>
        <v>0</v>
      </c>
      <c r="W39" s="29">
        <f>IF('入力シート(風力)'!$E$13=F$2,F25*'入力シート(風力)'!$J$24/1000,0)</f>
        <v>0</v>
      </c>
      <c r="X39" s="29">
        <f>IF('入力シート(風力)'!$E$13=G$2,G25*'入力シート(風力)'!$J$24/1000,0)</f>
        <v>0</v>
      </c>
      <c r="Y39" s="29">
        <f>IF('入力シート(風力)'!$E$13=H$2,H25*'入力シート(風力)'!$J$24/1000,0)</f>
        <v>0</v>
      </c>
      <c r="Z39" s="29">
        <f>IF('入力シート(風力)'!$E$13=I$2,I25*'入力シート(風力)'!$J$24/1000,0)</f>
        <v>0</v>
      </c>
      <c r="AA39" s="53">
        <f>IF('入力シート(風力)'!$E$13=J$2,J25*'入力シート(風力)'!$J$24/1000,0)</f>
        <v>0</v>
      </c>
      <c r="AB39" s="54">
        <f t="shared" si="3"/>
        <v>0</v>
      </c>
      <c r="AC39" s="55">
        <f t="shared" si="4"/>
        <v>0</v>
      </c>
      <c r="AE39" s="98">
        <f t="shared" si="5"/>
        <v>0</v>
      </c>
    </row>
    <row r="40" spans="1:31">
      <c r="A40" s="4" t="s">
        <v>17</v>
      </c>
      <c r="B40" s="37">
        <f>IF('入力シート(風力)'!$E$13=B$2,B26*'入力シート(風力)'!$E$16/1000,0)</f>
        <v>0</v>
      </c>
      <c r="C40" s="37">
        <f>IF('入力シート(風力)'!$E$13=C$2,C26*'入力シート(風力)'!$E$16/1000,0)</f>
        <v>0</v>
      </c>
      <c r="D40" s="37">
        <f>IF('入力シート(風力)'!$E$13=D$2,D26*'入力シート(風力)'!$E$16/1000,0)</f>
        <v>0</v>
      </c>
      <c r="E40" s="37">
        <f>IF('入力シート(風力)'!$E$13=E$2,E26*'入力シート(風力)'!$E$16/1000,0)</f>
        <v>0</v>
      </c>
      <c r="F40" s="37">
        <f>IF('入力シート(風力)'!$E$13=F$2,F26*'入力シート(風力)'!$E$16/1000,0)</f>
        <v>0</v>
      </c>
      <c r="G40" s="37">
        <f>IF('入力シート(風力)'!$E$13=G$2,G26*'入力シート(風力)'!$E$16/1000,0)</f>
        <v>0</v>
      </c>
      <c r="H40" s="37">
        <f>IF('入力シート(風力)'!$E$13=H$2,H26*'入力シート(風力)'!$E$16/1000,0)</f>
        <v>0</v>
      </c>
      <c r="I40" s="37">
        <f>IF('入力シート(風力)'!$E$13=I$2,I26*'入力シート(風力)'!$E$16/1000,0)</f>
        <v>0</v>
      </c>
      <c r="J40" s="38">
        <f>IF('入力シート(風力)'!$E$13=J$2,J26*'入力シート(風力)'!$E$16/1000,0)</f>
        <v>0</v>
      </c>
      <c r="K40" s="39">
        <f t="shared" si="1"/>
        <v>0</v>
      </c>
      <c r="L40" s="40">
        <f t="shared" si="2"/>
        <v>0</v>
      </c>
      <c r="M40" s="66"/>
      <c r="O40" s="98">
        <f t="shared" si="0"/>
        <v>0</v>
      </c>
      <c r="R40" s="4" t="s">
        <v>17</v>
      </c>
      <c r="S40" s="29">
        <f>IF('入力シート(風力)'!$E$13=B$2,B26*'入力シート(風力)'!$K$24/1000,0)</f>
        <v>0</v>
      </c>
      <c r="T40" s="29">
        <f>IF('入力シート(風力)'!$E$13=C$2,C26*'入力シート(風力)'!$K$24/1000,0)</f>
        <v>0</v>
      </c>
      <c r="U40" s="29">
        <f>IF('入力シート(風力)'!$E$13=D$2,D26*'入力シート(風力)'!$K$24/1000,0)</f>
        <v>0</v>
      </c>
      <c r="V40" s="29">
        <f>IF('入力シート(風力)'!$E$13=E$2,E26*'入力シート(風力)'!$K$24/1000,0)</f>
        <v>0</v>
      </c>
      <c r="W40" s="29">
        <f>IF('入力シート(風力)'!$E$13=F$2,F26*'入力シート(風力)'!$K$24/1000,0)</f>
        <v>0</v>
      </c>
      <c r="X40" s="29">
        <f>IF('入力シート(風力)'!$E$13=G$2,G26*'入力シート(風力)'!$K$24/1000,0)</f>
        <v>0</v>
      </c>
      <c r="Y40" s="29">
        <f>IF('入力シート(風力)'!$E$13=H$2,H26*'入力シート(風力)'!$K$24/1000,0)</f>
        <v>0</v>
      </c>
      <c r="Z40" s="29">
        <f>IF('入力シート(風力)'!$E$13=I$2,I26*'入力シート(風力)'!$K$24/1000,0)</f>
        <v>0</v>
      </c>
      <c r="AA40" s="53">
        <f>IF('入力シート(風力)'!$E$13=J$2,J26*'入力シート(風力)'!$K$24/1000,0)</f>
        <v>0</v>
      </c>
      <c r="AB40" s="54">
        <f t="shared" si="3"/>
        <v>0</v>
      </c>
      <c r="AC40" s="55">
        <f t="shared" si="4"/>
        <v>0</v>
      </c>
      <c r="AE40" s="98">
        <f t="shared" si="5"/>
        <v>0</v>
      </c>
    </row>
    <row r="41" spans="1:31">
      <c r="A41" s="4" t="s">
        <v>18</v>
      </c>
      <c r="B41" s="37">
        <f>IF('入力シート(風力)'!$E$13=B$2,B27*'入力シート(風力)'!$E$16/1000,0)</f>
        <v>0</v>
      </c>
      <c r="C41" s="37">
        <f>IF('入力シート(風力)'!$E$13=C$2,C27*'入力シート(風力)'!$E$16/1000,0)</f>
        <v>0</v>
      </c>
      <c r="D41" s="37">
        <f>IF('入力シート(風力)'!$E$13=D$2,D27*'入力シート(風力)'!$E$16/1000,0)</f>
        <v>0</v>
      </c>
      <c r="E41" s="37">
        <f>IF('入力シート(風力)'!$E$13=E$2,E27*'入力シート(風力)'!$E$16/1000,0)</f>
        <v>0</v>
      </c>
      <c r="F41" s="37">
        <f>IF('入力シート(風力)'!$E$13=F$2,F27*'入力シート(風力)'!$E$16/1000,0)</f>
        <v>0</v>
      </c>
      <c r="G41" s="37">
        <f>IF('入力シート(風力)'!$E$13=G$2,G27*'入力シート(風力)'!$E$16/1000,0)</f>
        <v>0</v>
      </c>
      <c r="H41" s="37">
        <f>IF('入力シート(風力)'!$E$13=H$2,H27*'入力シート(風力)'!$E$16/1000,0)</f>
        <v>0</v>
      </c>
      <c r="I41" s="37">
        <f>IF('入力シート(風力)'!$E$13=I$2,I27*'入力シート(風力)'!$E$16/1000,0)</f>
        <v>0</v>
      </c>
      <c r="J41" s="38">
        <f>IF('入力シート(風力)'!$E$13=J$2,J27*'入力シート(風力)'!$E$16/1000,0)</f>
        <v>0</v>
      </c>
      <c r="K41" s="39">
        <f t="shared" si="1"/>
        <v>0</v>
      </c>
      <c r="L41" s="40">
        <f t="shared" si="2"/>
        <v>0</v>
      </c>
      <c r="M41" s="66"/>
      <c r="O41" s="98">
        <f t="shared" si="0"/>
        <v>0</v>
      </c>
      <c r="R41" s="4" t="s">
        <v>18</v>
      </c>
      <c r="S41" s="29">
        <f>IF('入力シート(風力)'!$E$13=B$2,B27*'入力シート(風力)'!$L$24/1000,0)</f>
        <v>0</v>
      </c>
      <c r="T41" s="29">
        <f>IF('入力シート(風力)'!$E$13=C$2,C27*'入力シート(風力)'!$L$24/1000,0)</f>
        <v>0</v>
      </c>
      <c r="U41" s="29">
        <f>IF('入力シート(風力)'!$E$13=D$2,D27*'入力シート(風力)'!$L$24/1000,0)</f>
        <v>0</v>
      </c>
      <c r="V41" s="29">
        <f>IF('入力シート(風力)'!$E$13=E$2,E27*'入力シート(風力)'!$L$24/1000,0)</f>
        <v>0</v>
      </c>
      <c r="W41" s="29">
        <f>IF('入力シート(風力)'!$E$13=F$2,F27*'入力シート(風力)'!$L$24/1000,0)</f>
        <v>0</v>
      </c>
      <c r="X41" s="29">
        <f>IF('入力シート(風力)'!$E$13=G$2,G27*'入力シート(風力)'!$L$24/1000,0)</f>
        <v>0</v>
      </c>
      <c r="Y41" s="29">
        <f>IF('入力シート(風力)'!$E$13=H$2,H27*'入力シート(風力)'!$L$24/1000,0)</f>
        <v>0</v>
      </c>
      <c r="Z41" s="29">
        <f>IF('入力シート(風力)'!$E$13=I$2,I27*'入力シート(風力)'!$L$24/1000,0)</f>
        <v>0</v>
      </c>
      <c r="AA41" s="53">
        <f>IF('入力シート(風力)'!$E$13=J$2,J27*'入力シート(風力)'!$L$24/1000,0)</f>
        <v>0</v>
      </c>
      <c r="AB41" s="54">
        <f t="shared" si="3"/>
        <v>0</v>
      </c>
      <c r="AC41" s="55">
        <f t="shared" si="4"/>
        <v>0</v>
      </c>
      <c r="AE41" s="98">
        <f t="shared" si="5"/>
        <v>0</v>
      </c>
    </row>
    <row r="42" spans="1:31">
      <c r="A42" s="4" t="s">
        <v>19</v>
      </c>
      <c r="B42" s="37">
        <f>IF('入力シート(風力)'!$E$13=B$2,B28*'入力シート(風力)'!$E$16/1000,0)</f>
        <v>0</v>
      </c>
      <c r="C42" s="37">
        <f>IF('入力シート(風力)'!$E$13=C$2,C28*'入力シート(風力)'!$E$16/1000,0)</f>
        <v>0</v>
      </c>
      <c r="D42" s="37">
        <f>IF('入力シート(風力)'!$E$13=D$2,D28*'入力シート(風力)'!$E$16/1000,0)</f>
        <v>0</v>
      </c>
      <c r="E42" s="37">
        <f>IF('入力シート(風力)'!$E$13=E$2,E28*'入力シート(風力)'!$E$16/1000,0)</f>
        <v>0</v>
      </c>
      <c r="F42" s="37">
        <f>IF('入力シート(風力)'!$E$13=F$2,F28*'入力シート(風力)'!$E$16/1000,0)</f>
        <v>0</v>
      </c>
      <c r="G42" s="37">
        <f>IF('入力シート(風力)'!$E$13=G$2,G28*'入力シート(風力)'!$E$16/1000,0)</f>
        <v>0</v>
      </c>
      <c r="H42" s="37">
        <f>IF('入力シート(風力)'!$E$13=H$2,H28*'入力シート(風力)'!$E$16/1000,0)</f>
        <v>0</v>
      </c>
      <c r="I42" s="37">
        <f>IF('入力シート(風力)'!$E$13=I$2,I28*'入力シート(風力)'!$E$16/1000,0)</f>
        <v>0</v>
      </c>
      <c r="J42" s="38">
        <f>IF('入力シート(風力)'!$E$13=J$2,J28*'入力シート(風力)'!$E$16/1000,0)</f>
        <v>0</v>
      </c>
      <c r="K42" s="39">
        <f t="shared" si="1"/>
        <v>0</v>
      </c>
      <c r="L42" s="40">
        <f t="shared" si="2"/>
        <v>0</v>
      </c>
      <c r="M42" s="66"/>
      <c r="O42" s="98">
        <f t="shared" si="0"/>
        <v>0</v>
      </c>
      <c r="R42" s="4" t="s">
        <v>19</v>
      </c>
      <c r="S42" s="29">
        <f>IF('入力シート(風力)'!$E$13=B$2,B28*'入力シート(風力)'!$M$24/1000,0)</f>
        <v>0</v>
      </c>
      <c r="T42" s="29">
        <f>IF('入力シート(風力)'!$E$13=C$2,C28*'入力シート(風力)'!$M$24/1000,0)</f>
        <v>0</v>
      </c>
      <c r="U42" s="29">
        <f>IF('入力シート(風力)'!$E$13=D$2,D28*'入力シート(風力)'!$M$24/1000,0)</f>
        <v>0</v>
      </c>
      <c r="V42" s="29">
        <f>IF('入力シート(風力)'!$E$13=E$2,E28*'入力シート(風力)'!$M$24/1000,0)</f>
        <v>0</v>
      </c>
      <c r="W42" s="29">
        <f>IF('入力シート(風力)'!$E$13=F$2,F28*'入力シート(風力)'!$M$24/1000,0)</f>
        <v>0</v>
      </c>
      <c r="X42" s="29">
        <f>IF('入力シート(風力)'!$E$13=G$2,G28*'入力シート(風力)'!$M$24/1000,0)</f>
        <v>0</v>
      </c>
      <c r="Y42" s="29">
        <f>IF('入力シート(風力)'!$E$13=H$2,H28*'入力シート(風力)'!$M$24/1000,0)</f>
        <v>0</v>
      </c>
      <c r="Z42" s="29">
        <f>IF('入力シート(風力)'!$E$13=I$2,I28*'入力シート(風力)'!$M$24/1000,0)</f>
        <v>0</v>
      </c>
      <c r="AA42" s="53">
        <f>IF('入力シート(風力)'!$E$13=J$2,J28*'入力シート(風力)'!$M$24/1000,0)</f>
        <v>0</v>
      </c>
      <c r="AB42" s="54">
        <f t="shared" si="3"/>
        <v>0</v>
      </c>
      <c r="AC42" s="55">
        <f t="shared" si="4"/>
        <v>0</v>
      </c>
      <c r="AE42" s="98">
        <f t="shared" si="5"/>
        <v>0</v>
      </c>
    </row>
    <row r="43" spans="1:31">
      <c r="A43" s="4" t="s">
        <v>20</v>
      </c>
      <c r="B43" s="37">
        <f>IF('入力シート(風力)'!$E$13=B$2,B29*'入力シート(風力)'!$E$16/1000,0)</f>
        <v>0</v>
      </c>
      <c r="C43" s="37">
        <f>IF('入力シート(風力)'!$E$13=C$2,C29*'入力シート(風力)'!$E$16/1000,0)</f>
        <v>0</v>
      </c>
      <c r="D43" s="37">
        <f>IF('入力シート(風力)'!$E$13=D$2,D29*'入力シート(風力)'!$E$16/1000,0)</f>
        <v>0</v>
      </c>
      <c r="E43" s="37">
        <f>IF('入力シート(風力)'!$E$13=E$2,E29*'入力シート(風力)'!$E$16/1000,0)</f>
        <v>0</v>
      </c>
      <c r="F43" s="37">
        <f>IF('入力シート(風力)'!$E$13=F$2,F29*'入力シート(風力)'!$E$16/1000,0)</f>
        <v>0</v>
      </c>
      <c r="G43" s="37">
        <f>IF('入力シート(風力)'!$E$13=G$2,G29*'入力シート(風力)'!$E$16/1000,0)</f>
        <v>0</v>
      </c>
      <c r="H43" s="37">
        <f>IF('入力シート(風力)'!$E$13=H$2,H29*'入力シート(風力)'!$E$16/1000,0)</f>
        <v>0</v>
      </c>
      <c r="I43" s="37">
        <f>IF('入力シート(風力)'!$E$13=I$2,I29*'入力シート(風力)'!$E$16/1000,0)</f>
        <v>0</v>
      </c>
      <c r="J43" s="38">
        <f>IF('入力シート(風力)'!$E$13=J$2,J29*'入力シート(風力)'!$E$16/1000,0)</f>
        <v>0</v>
      </c>
      <c r="K43" s="39">
        <f t="shared" si="1"/>
        <v>0</v>
      </c>
      <c r="L43" s="40">
        <f t="shared" si="2"/>
        <v>0</v>
      </c>
      <c r="M43" s="66"/>
      <c r="O43" s="98">
        <f t="shared" si="0"/>
        <v>0</v>
      </c>
      <c r="R43" s="4" t="s">
        <v>20</v>
      </c>
      <c r="S43" s="29">
        <f>IF('入力シート(風力)'!$E$13=B$2,B29*'入力シート(風力)'!$N$24/1000,0)</f>
        <v>0</v>
      </c>
      <c r="T43" s="29">
        <f>IF('入力シート(風力)'!$E$13=C$2,C29*'入力シート(風力)'!$N$24/1000,0)</f>
        <v>0</v>
      </c>
      <c r="U43" s="29">
        <f>IF('入力シート(風力)'!$E$13=D$2,D29*'入力シート(風力)'!$N$24/1000,0)</f>
        <v>0</v>
      </c>
      <c r="V43" s="29">
        <f>IF('入力シート(風力)'!$E$13=E$2,E29*'入力シート(風力)'!$N$24/1000,0)</f>
        <v>0</v>
      </c>
      <c r="W43" s="29">
        <f>IF('入力シート(風力)'!$E$13=F$2,F29*'入力シート(風力)'!$N$24/1000,0)</f>
        <v>0</v>
      </c>
      <c r="X43" s="29">
        <f>IF('入力シート(風力)'!$E$13=G$2,G29*'入力シート(風力)'!$N$24/1000,0)</f>
        <v>0</v>
      </c>
      <c r="Y43" s="29">
        <f>IF('入力シート(風力)'!$E$13=H$2,H29*'入力シート(風力)'!$N$24/1000,0)</f>
        <v>0</v>
      </c>
      <c r="Z43" s="29">
        <f>IF('入力シート(風力)'!$E$13=I$2,I29*'入力シート(風力)'!$N$24/1000,0)</f>
        <v>0</v>
      </c>
      <c r="AA43" s="53">
        <f>IF('入力シート(風力)'!$E$13=J$2,J29*'入力シート(風力)'!$N$24/1000,0)</f>
        <v>0</v>
      </c>
      <c r="AB43" s="54">
        <f t="shared" si="3"/>
        <v>0</v>
      </c>
      <c r="AC43" s="55">
        <f t="shared" si="4"/>
        <v>0</v>
      </c>
      <c r="AE43" s="98">
        <f t="shared" si="5"/>
        <v>0</v>
      </c>
    </row>
    <row r="44" spans="1:31">
      <c r="A44" s="4" t="s">
        <v>21</v>
      </c>
      <c r="B44" s="37">
        <f>IF('入力シート(風力)'!$E$13=B$2,B30*'入力シート(風力)'!$E$16/1000,0)</f>
        <v>0</v>
      </c>
      <c r="C44" s="37">
        <f>IF('入力シート(風力)'!$E$13=C$2,C30*'入力シート(風力)'!$E$16/1000,0)</f>
        <v>0</v>
      </c>
      <c r="D44" s="37">
        <f>IF('入力シート(風力)'!$E$13=D$2,D30*'入力シート(風力)'!$E$16/1000,0)</f>
        <v>0</v>
      </c>
      <c r="E44" s="37">
        <f>IF('入力シート(風力)'!$E$13=E$2,E30*'入力シート(風力)'!$E$16/1000,0)</f>
        <v>0</v>
      </c>
      <c r="F44" s="37">
        <f>IF('入力シート(風力)'!$E$13=F$2,F30*'入力シート(風力)'!$E$16/1000,0)</f>
        <v>0</v>
      </c>
      <c r="G44" s="37">
        <f>IF('入力シート(風力)'!$E$13=G$2,G30*'入力シート(風力)'!$E$16/1000,0)</f>
        <v>0</v>
      </c>
      <c r="H44" s="37">
        <f>IF('入力シート(風力)'!$E$13=H$2,H30*'入力シート(風力)'!$E$16/1000,0)</f>
        <v>0</v>
      </c>
      <c r="I44" s="37">
        <f>IF('入力シート(風力)'!$E$13=I$2,I30*'入力シート(風力)'!$E$16/1000,0)</f>
        <v>0</v>
      </c>
      <c r="J44" s="38">
        <f>IF('入力シート(風力)'!$E$13=J$2,J30*'入力シート(風力)'!$E$16/1000,0)</f>
        <v>0</v>
      </c>
      <c r="K44" s="39">
        <f t="shared" si="1"/>
        <v>0</v>
      </c>
      <c r="L44" s="40">
        <f t="shared" si="2"/>
        <v>0</v>
      </c>
      <c r="M44" s="66"/>
      <c r="O44" s="98">
        <f t="shared" si="0"/>
        <v>0</v>
      </c>
      <c r="R44" s="4" t="s">
        <v>21</v>
      </c>
      <c r="S44" s="29">
        <f>IF('入力シート(風力)'!$E$13=B$2,B30*'入力シート(風力)'!$O$24/1000,0)</f>
        <v>0</v>
      </c>
      <c r="T44" s="29">
        <f>IF('入力シート(風力)'!$E$13=C$2,C30*'入力シート(風力)'!$O$24/1000,0)</f>
        <v>0</v>
      </c>
      <c r="U44" s="29">
        <f>IF('入力シート(風力)'!$E$13=D$2,D30*'入力シート(風力)'!$O$24/1000,0)</f>
        <v>0</v>
      </c>
      <c r="V44" s="29">
        <f>IF('入力シート(風力)'!$E$13=E$2,E30*'入力シート(風力)'!$O$24/1000,0)</f>
        <v>0</v>
      </c>
      <c r="W44" s="29">
        <f>IF('入力シート(風力)'!$E$13=F$2,F30*'入力シート(風力)'!$O$24/1000,0)</f>
        <v>0</v>
      </c>
      <c r="X44" s="29">
        <f>IF('入力シート(風力)'!$E$13=G$2,G30*'入力シート(風力)'!$O$24/1000,0)</f>
        <v>0</v>
      </c>
      <c r="Y44" s="29">
        <f>IF('入力シート(風力)'!$E$13=H$2,H30*'入力シート(風力)'!$O$24/1000,0)</f>
        <v>0</v>
      </c>
      <c r="Z44" s="29">
        <f>IF('入力シート(風力)'!$E$13=I$2,I30*'入力シート(風力)'!$O$24/1000,0)</f>
        <v>0</v>
      </c>
      <c r="AA44" s="53">
        <f>IF('入力シート(風力)'!$E$13=J$2,J30*'入力シート(風力)'!$O$24/1000,0)</f>
        <v>0</v>
      </c>
      <c r="AB44" s="54">
        <f t="shared" si="3"/>
        <v>0</v>
      </c>
      <c r="AC44" s="55">
        <f t="shared" si="4"/>
        <v>0</v>
      </c>
      <c r="AE44" s="98">
        <f t="shared" si="5"/>
        <v>0</v>
      </c>
    </row>
    <row r="45" spans="1:31" ht="15.6" thickBot="1">
      <c r="A45" s="4" t="s">
        <v>22</v>
      </c>
      <c r="B45" s="37">
        <f>IF('入力シート(風力)'!$E$13=B$2,B31*'入力シート(風力)'!$E$16/1000,0)</f>
        <v>0</v>
      </c>
      <c r="C45" s="37">
        <f>IF('入力シート(風力)'!$E$13=C$2,C31*'入力シート(風力)'!$E$16/1000,0)</f>
        <v>0</v>
      </c>
      <c r="D45" s="37">
        <f>IF('入力シート(風力)'!$E$13=D$2,D31*'入力シート(風力)'!$E$16/1000,0)</f>
        <v>0</v>
      </c>
      <c r="E45" s="37">
        <f>IF('入力シート(風力)'!$E$13=E$2,E31*'入力シート(風力)'!$E$16/1000,0)</f>
        <v>0</v>
      </c>
      <c r="F45" s="37">
        <f>IF('入力シート(風力)'!$E$13=F$2,F31*'入力シート(風力)'!$E$16/1000,0)</f>
        <v>0</v>
      </c>
      <c r="G45" s="37">
        <f>IF('入力シート(風力)'!$E$13=G$2,G31*'入力シート(風力)'!$E$16/1000,0)</f>
        <v>0</v>
      </c>
      <c r="H45" s="37">
        <f>IF('入力シート(風力)'!$E$13=H$2,H31*'入力シート(風力)'!$E$16/1000,0)</f>
        <v>0</v>
      </c>
      <c r="I45" s="37">
        <f>IF('入力シート(風力)'!$E$13=I$2,I31*'入力シート(風力)'!$E$16/1000,0)</f>
        <v>0</v>
      </c>
      <c r="J45" s="38">
        <f>IF('入力シート(風力)'!$E$13=J$2,J31*'入力シート(風力)'!$E$16/1000,0)</f>
        <v>0</v>
      </c>
      <c r="K45" s="39">
        <f>SUM(B45:J45)</f>
        <v>0</v>
      </c>
      <c r="L45" s="40">
        <f t="shared" si="2"/>
        <v>0</v>
      </c>
      <c r="M45" s="66"/>
      <c r="O45" s="99">
        <f t="shared" si="0"/>
        <v>0</v>
      </c>
      <c r="R45" s="4" t="s">
        <v>22</v>
      </c>
      <c r="S45" s="29">
        <f>IF('入力シート(風力)'!$E$13=B$2,B31*'入力シート(風力)'!$P$24/1000,0)</f>
        <v>0</v>
      </c>
      <c r="T45" s="29">
        <f>IF('入力シート(風力)'!$E$13=C$2,C31*'入力シート(風力)'!$P$24/1000,0)</f>
        <v>0</v>
      </c>
      <c r="U45" s="29">
        <f>IF('入力シート(風力)'!$E$13=D$2,D31*'入力シート(風力)'!$P$24/1000,0)</f>
        <v>0</v>
      </c>
      <c r="V45" s="29">
        <f>IF('入力シート(風力)'!$E$13=E$2,E31*'入力シート(風力)'!$P$24/1000,0)</f>
        <v>0</v>
      </c>
      <c r="W45" s="29">
        <f>IF('入力シート(風力)'!$E$13=F$2,F31*'入力シート(風力)'!$P$24/1000,0)</f>
        <v>0</v>
      </c>
      <c r="X45" s="29">
        <f>IF('入力シート(風力)'!$E$13=G$2,G31*'入力シート(風力)'!$P$24/1000,0)</f>
        <v>0</v>
      </c>
      <c r="Y45" s="29">
        <f>IF('入力シート(風力)'!$E$13=H$2,H31*'入力シート(風力)'!$P$24/1000,0)</f>
        <v>0</v>
      </c>
      <c r="Z45" s="29">
        <f>IF('入力シート(風力)'!$E$13=I$2,I31*'入力シート(風力)'!$P$24/1000,0)</f>
        <v>0</v>
      </c>
      <c r="AA45" s="53">
        <f>IF('入力シート(風力)'!$E$13=J$2,J31*'入力シート(風力)'!$P$24/1000,0)</f>
        <v>0</v>
      </c>
      <c r="AB45" s="54">
        <f>SUM(S45:AA45)</f>
        <v>0</v>
      </c>
      <c r="AC45" s="55">
        <f t="shared" si="4"/>
        <v>0</v>
      </c>
      <c r="AE45" s="99">
        <f>AB45*1000</f>
        <v>0</v>
      </c>
    </row>
    <row r="46" spans="1:31">
      <c r="A46" s="4"/>
      <c r="B46" s="68"/>
      <c r="C46" s="68"/>
      <c r="D46" s="68"/>
      <c r="E46" s="68"/>
      <c r="F46" s="68"/>
      <c r="G46" s="68"/>
      <c r="H46" s="68"/>
      <c r="I46" s="68"/>
      <c r="J46" s="68"/>
      <c r="K46" s="66"/>
      <c r="L46" s="66"/>
      <c r="M46" s="66"/>
      <c r="O46" s="69"/>
      <c r="R46" s="4"/>
      <c r="S46" s="85"/>
      <c r="T46" s="85"/>
      <c r="U46" s="85"/>
      <c r="V46" s="85"/>
      <c r="W46" s="85"/>
      <c r="X46" s="85"/>
      <c r="Y46" s="85"/>
      <c r="Z46" s="85"/>
      <c r="AA46" s="85"/>
      <c r="AB46" s="86"/>
      <c r="AC46" s="86"/>
      <c r="AE46" s="69"/>
    </row>
    <row r="47" spans="1:31">
      <c r="A47" s="8" t="s">
        <v>139</v>
      </c>
      <c r="B47" s="68"/>
      <c r="C47" s="68"/>
      <c r="D47" s="68"/>
      <c r="E47" s="68"/>
      <c r="F47" s="68"/>
      <c r="G47" s="68"/>
      <c r="H47" s="68"/>
      <c r="I47" s="68"/>
      <c r="J47" s="68"/>
      <c r="K47" s="66"/>
      <c r="L47" s="66"/>
      <c r="M47" s="66"/>
      <c r="O47" s="69"/>
      <c r="R47" s="8" t="s">
        <v>139</v>
      </c>
      <c r="S47" s="68"/>
      <c r="T47" s="68"/>
      <c r="U47" s="68"/>
      <c r="V47" s="68"/>
      <c r="W47" s="68"/>
      <c r="X47" s="68"/>
      <c r="Y47" s="68"/>
      <c r="Z47" s="68"/>
      <c r="AA47" s="68"/>
      <c r="AB47" s="66"/>
      <c r="AC47" s="86"/>
      <c r="AE47" s="69"/>
    </row>
    <row r="48" spans="1:31">
      <c r="A48" s="4" t="s">
        <v>11</v>
      </c>
      <c r="B48" s="70">
        <f>'計算用(太陽光)'!B48</f>
        <v>156.46670290947111</v>
      </c>
      <c r="C48" s="70">
        <f>'計算用(太陽光)'!C48</f>
        <v>390.55031161270756</v>
      </c>
      <c r="D48" s="70">
        <f>'計算用(太陽光)'!D48</f>
        <v>1656.2615494747213</v>
      </c>
      <c r="E48" s="70">
        <f>'計算用(太陽光)'!E48</f>
        <v>690.27375215906613</v>
      </c>
      <c r="F48" s="70">
        <f>'計算用(太陽光)'!F48</f>
        <v>141.60803627004728</v>
      </c>
      <c r="G48" s="70">
        <f>'計算用(太陽光)'!G48</f>
        <v>787.91641864670862</v>
      </c>
      <c r="H48" s="70">
        <f>'計算用(太陽光)'!H48</f>
        <v>293.35477177264715</v>
      </c>
      <c r="I48" s="70">
        <f>'計算用(太陽光)'!I48</f>
        <v>130.84931482858576</v>
      </c>
      <c r="J48" s="70">
        <f>'計算用(太陽光)'!J48</f>
        <v>460.42675349372411</v>
      </c>
      <c r="K48" s="66"/>
      <c r="L48" s="66"/>
      <c r="M48" s="66"/>
      <c r="O48" s="69"/>
      <c r="R48" s="4" t="s">
        <v>11</v>
      </c>
      <c r="S48" s="70">
        <f>B48</f>
        <v>156.46670290947111</v>
      </c>
      <c r="T48" s="70">
        <f t="shared" ref="T48:AA59" si="6">C48</f>
        <v>390.55031161270756</v>
      </c>
      <c r="U48" s="70">
        <f t="shared" si="6"/>
        <v>1656.2615494747213</v>
      </c>
      <c r="V48" s="70">
        <f t="shared" si="6"/>
        <v>690.27375215906613</v>
      </c>
      <c r="W48" s="70">
        <f t="shared" si="6"/>
        <v>141.60803627004728</v>
      </c>
      <c r="X48" s="70">
        <f t="shared" si="6"/>
        <v>787.91641864670862</v>
      </c>
      <c r="Y48" s="70">
        <f t="shared" si="6"/>
        <v>293.35477177264715</v>
      </c>
      <c r="Z48" s="70">
        <f t="shared" si="6"/>
        <v>130.84931482858576</v>
      </c>
      <c r="AA48" s="70">
        <f t="shared" si="6"/>
        <v>460.42675349372411</v>
      </c>
      <c r="AB48" s="66"/>
      <c r="AC48" s="86"/>
      <c r="AE48" s="69"/>
    </row>
    <row r="49" spans="1:31">
      <c r="A49" s="4" t="s">
        <v>12</v>
      </c>
      <c r="B49" s="70">
        <f>'計算用(太陽光)'!B49</f>
        <v>122.50246853289813</v>
      </c>
      <c r="C49" s="70">
        <f>'計算用(太陽光)'!C49</f>
        <v>305.77353755917386</v>
      </c>
      <c r="D49" s="70">
        <f>'計算用(太陽光)'!D49</f>
        <v>1296.7367789693137</v>
      </c>
      <c r="E49" s="70">
        <f>'計算用(太陽光)'!E49</f>
        <v>540.4359971199533</v>
      </c>
      <c r="F49" s="70">
        <f>'計算用(太陽光)'!F49</f>
        <v>110.86917334235531</v>
      </c>
      <c r="G49" s="70">
        <f>'計算用(太陽光)'!G49</f>
        <v>616.88336551494899</v>
      </c>
      <c r="H49" s="70">
        <f>'計算用(太陽光)'!H49</f>
        <v>229.67623800986306</v>
      </c>
      <c r="I49" s="70">
        <f>'計算用(太陽光)'!I49</f>
        <v>102.44584805761784</v>
      </c>
      <c r="J49" s="70">
        <f>'計算用(太陽光)'!J49</f>
        <v>360.4818969963431</v>
      </c>
      <c r="K49" s="66"/>
      <c r="L49" s="66"/>
      <c r="M49" s="66"/>
      <c r="O49" s="69"/>
      <c r="R49" s="4" t="s">
        <v>12</v>
      </c>
      <c r="S49" s="70">
        <f t="shared" ref="S49:S59" si="7">B49</f>
        <v>122.50246853289813</v>
      </c>
      <c r="T49" s="70">
        <f t="shared" si="6"/>
        <v>305.77353755917386</v>
      </c>
      <c r="U49" s="70">
        <f t="shared" si="6"/>
        <v>1296.7367789693137</v>
      </c>
      <c r="V49" s="70">
        <f t="shared" si="6"/>
        <v>540.4359971199533</v>
      </c>
      <c r="W49" s="70">
        <f t="shared" si="6"/>
        <v>110.86917334235531</v>
      </c>
      <c r="X49" s="70">
        <f t="shared" si="6"/>
        <v>616.88336551494899</v>
      </c>
      <c r="Y49" s="70">
        <f t="shared" si="6"/>
        <v>229.67623800986306</v>
      </c>
      <c r="Z49" s="70">
        <f t="shared" si="6"/>
        <v>102.44584805761784</v>
      </c>
      <c r="AA49" s="70">
        <f t="shared" si="6"/>
        <v>360.4818969963431</v>
      </c>
      <c r="AB49" s="66"/>
      <c r="AC49" s="86"/>
      <c r="AE49" s="69"/>
    </row>
    <row r="50" spans="1:31">
      <c r="A50" s="4" t="s">
        <v>13</v>
      </c>
      <c r="B50" s="70">
        <f>'計算用(太陽光)'!B50</f>
        <v>273.4246317594525</v>
      </c>
      <c r="C50" s="70">
        <f>'計算用(太陽光)'!C50</f>
        <v>682.48434427629331</v>
      </c>
      <c r="D50" s="70">
        <f>'計算用(太陽光)'!D50</f>
        <v>2894.3071966211514</v>
      </c>
      <c r="E50" s="70">
        <f>'計算用(太陽光)'!E50</f>
        <v>1206.249272131136</v>
      </c>
      <c r="F50" s="70">
        <f>'計算用(太陽光)'!F50</f>
        <v>247.45920027291095</v>
      </c>
      <c r="G50" s="70">
        <f>'計算用(太陽光)'!G50</f>
        <v>1376.8792504712665</v>
      </c>
      <c r="H50" s="70">
        <f>'計算用(太陽光)'!H50</f>
        <v>512.63571709070027</v>
      </c>
      <c r="I50" s="70">
        <f>'計算用(太陽光)'!I50</f>
        <v>228.65839860946596</v>
      </c>
      <c r="J50" s="70">
        <f>'計算用(太陽光)'!J50</f>
        <v>804.59301043149503</v>
      </c>
      <c r="K50" s="66"/>
      <c r="L50" s="66"/>
      <c r="M50" s="66"/>
      <c r="O50" s="69"/>
      <c r="R50" s="4" t="s">
        <v>13</v>
      </c>
      <c r="S50" s="70">
        <f t="shared" si="7"/>
        <v>273.4246317594525</v>
      </c>
      <c r="T50" s="70">
        <f t="shared" si="6"/>
        <v>682.48434427629331</v>
      </c>
      <c r="U50" s="70">
        <f t="shared" si="6"/>
        <v>2894.3071966211514</v>
      </c>
      <c r="V50" s="70">
        <f t="shared" si="6"/>
        <v>1206.249272131136</v>
      </c>
      <c r="W50" s="70">
        <f t="shared" si="6"/>
        <v>247.45920027291095</v>
      </c>
      <c r="X50" s="70">
        <f t="shared" si="6"/>
        <v>1376.8792504712665</v>
      </c>
      <c r="Y50" s="70">
        <f t="shared" si="6"/>
        <v>512.63571709070027</v>
      </c>
      <c r="Z50" s="70">
        <f t="shared" si="6"/>
        <v>228.65839860946596</v>
      </c>
      <c r="AA50" s="70">
        <f t="shared" si="6"/>
        <v>804.59301043149503</v>
      </c>
      <c r="AB50" s="66"/>
      <c r="AC50" s="86"/>
      <c r="AE50" s="69"/>
    </row>
    <row r="51" spans="1:31">
      <c r="A51" s="4" t="s">
        <v>14</v>
      </c>
      <c r="B51" s="70">
        <f>'計算用(太陽光)'!B51</f>
        <v>0</v>
      </c>
      <c r="C51" s="70">
        <f>'計算用(太陽光)'!C51</f>
        <v>0</v>
      </c>
      <c r="D51" s="70">
        <f>'計算用(太陽光)'!D51</f>
        <v>0</v>
      </c>
      <c r="E51" s="70">
        <f>'計算用(太陽光)'!E51</f>
        <v>0</v>
      </c>
      <c r="F51" s="70">
        <f>'計算用(太陽光)'!F51</f>
        <v>0</v>
      </c>
      <c r="G51" s="70">
        <f>'計算用(太陽光)'!G51</f>
        <v>0</v>
      </c>
      <c r="H51" s="70">
        <f>'計算用(太陽光)'!H51</f>
        <v>0</v>
      </c>
      <c r="I51" s="70">
        <f>'計算用(太陽光)'!I51</f>
        <v>0</v>
      </c>
      <c r="J51" s="70">
        <f>'計算用(太陽光)'!J51</f>
        <v>0</v>
      </c>
      <c r="K51" s="66"/>
      <c r="L51" s="66"/>
      <c r="M51" s="66"/>
      <c r="O51" s="69"/>
      <c r="R51" s="4" t="s">
        <v>14</v>
      </c>
      <c r="S51" s="70">
        <f t="shared" si="7"/>
        <v>0</v>
      </c>
      <c r="T51" s="70">
        <f t="shared" si="6"/>
        <v>0</v>
      </c>
      <c r="U51" s="70">
        <f t="shared" si="6"/>
        <v>0</v>
      </c>
      <c r="V51" s="70">
        <f t="shared" si="6"/>
        <v>0</v>
      </c>
      <c r="W51" s="70">
        <f t="shared" si="6"/>
        <v>0</v>
      </c>
      <c r="X51" s="70">
        <f t="shared" si="6"/>
        <v>0</v>
      </c>
      <c r="Y51" s="70">
        <f t="shared" si="6"/>
        <v>0</v>
      </c>
      <c r="Z51" s="70">
        <f t="shared" si="6"/>
        <v>0</v>
      </c>
      <c r="AA51" s="70">
        <f t="shared" si="6"/>
        <v>0</v>
      </c>
      <c r="AB51" s="66"/>
      <c r="AC51" s="86"/>
      <c r="AE51" s="69"/>
    </row>
    <row r="52" spans="1:31">
      <c r="A52" s="4" t="s">
        <v>15</v>
      </c>
      <c r="B52" s="70">
        <f>'計算用(太陽光)'!B52</f>
        <v>0</v>
      </c>
      <c r="C52" s="70">
        <f>'計算用(太陽光)'!C52</f>
        <v>0</v>
      </c>
      <c r="D52" s="70">
        <f>'計算用(太陽光)'!D52</f>
        <v>0</v>
      </c>
      <c r="E52" s="70">
        <f>'計算用(太陽光)'!E52</f>
        <v>0</v>
      </c>
      <c r="F52" s="70">
        <f>'計算用(太陽光)'!F52</f>
        <v>0</v>
      </c>
      <c r="G52" s="70">
        <f>'計算用(太陽光)'!G52</f>
        <v>0</v>
      </c>
      <c r="H52" s="70">
        <f>'計算用(太陽光)'!H52</f>
        <v>0</v>
      </c>
      <c r="I52" s="70">
        <f>'計算用(太陽光)'!I52</f>
        <v>0</v>
      </c>
      <c r="J52" s="70">
        <f>'計算用(太陽光)'!J52</f>
        <v>0</v>
      </c>
      <c r="K52" s="66"/>
      <c r="L52" s="66"/>
      <c r="M52" s="66"/>
      <c r="O52" s="69"/>
      <c r="R52" s="4" t="s">
        <v>15</v>
      </c>
      <c r="S52" s="70">
        <f t="shared" si="7"/>
        <v>0</v>
      </c>
      <c r="T52" s="70">
        <f t="shared" si="6"/>
        <v>0</v>
      </c>
      <c r="U52" s="70">
        <f t="shared" si="6"/>
        <v>0</v>
      </c>
      <c r="V52" s="70">
        <f t="shared" si="6"/>
        <v>0</v>
      </c>
      <c r="W52" s="70">
        <f t="shared" si="6"/>
        <v>0</v>
      </c>
      <c r="X52" s="70">
        <f t="shared" si="6"/>
        <v>0</v>
      </c>
      <c r="Y52" s="70">
        <f t="shared" si="6"/>
        <v>0</v>
      </c>
      <c r="Z52" s="70">
        <f t="shared" si="6"/>
        <v>0</v>
      </c>
      <c r="AA52" s="70">
        <f t="shared" si="6"/>
        <v>0</v>
      </c>
      <c r="AB52" s="66"/>
      <c r="AC52" s="86"/>
      <c r="AE52" s="69"/>
    </row>
    <row r="53" spans="1:31">
      <c r="A53" s="4" t="s">
        <v>16</v>
      </c>
      <c r="B53" s="70">
        <f>'計算用(太陽光)'!B53</f>
        <v>0</v>
      </c>
      <c r="C53" s="70">
        <f>'計算用(太陽光)'!C53</f>
        <v>0</v>
      </c>
      <c r="D53" s="70">
        <f>'計算用(太陽光)'!D53</f>
        <v>0</v>
      </c>
      <c r="E53" s="70">
        <f>'計算用(太陽光)'!E53</f>
        <v>0</v>
      </c>
      <c r="F53" s="70">
        <f>'計算用(太陽光)'!F53</f>
        <v>0</v>
      </c>
      <c r="G53" s="70">
        <f>'計算用(太陽光)'!G53</f>
        <v>0</v>
      </c>
      <c r="H53" s="70">
        <f>'計算用(太陽光)'!H53</f>
        <v>0</v>
      </c>
      <c r="I53" s="70">
        <f>'計算用(太陽光)'!I53</f>
        <v>0</v>
      </c>
      <c r="J53" s="70">
        <f>'計算用(太陽光)'!J53</f>
        <v>0</v>
      </c>
      <c r="K53" s="66"/>
      <c r="L53" s="66"/>
      <c r="M53" s="66"/>
      <c r="O53" s="69"/>
      <c r="R53" s="4" t="s">
        <v>16</v>
      </c>
      <c r="S53" s="70">
        <f t="shared" si="7"/>
        <v>0</v>
      </c>
      <c r="T53" s="70">
        <f t="shared" si="6"/>
        <v>0</v>
      </c>
      <c r="U53" s="70">
        <f t="shared" si="6"/>
        <v>0</v>
      </c>
      <c r="V53" s="70">
        <f t="shared" si="6"/>
        <v>0</v>
      </c>
      <c r="W53" s="70">
        <f t="shared" si="6"/>
        <v>0</v>
      </c>
      <c r="X53" s="70">
        <f t="shared" si="6"/>
        <v>0</v>
      </c>
      <c r="Y53" s="70">
        <f t="shared" si="6"/>
        <v>0</v>
      </c>
      <c r="Z53" s="70">
        <f t="shared" si="6"/>
        <v>0</v>
      </c>
      <c r="AA53" s="70">
        <f t="shared" si="6"/>
        <v>0</v>
      </c>
      <c r="AB53" s="66"/>
      <c r="AC53" s="86"/>
      <c r="AE53" s="69"/>
    </row>
    <row r="54" spans="1:31">
      <c r="A54" s="4" t="s">
        <v>17</v>
      </c>
      <c r="B54" s="70">
        <f>'計算用(太陽光)'!B54</f>
        <v>209.15784278650233</v>
      </c>
      <c r="C54" s="70">
        <f>'計算用(太陽光)'!C54</f>
        <v>522.07056937713219</v>
      </c>
      <c r="D54" s="70">
        <f>'計算用(太陽光)'!D54</f>
        <v>2214.0179753055513</v>
      </c>
      <c r="E54" s="70">
        <f>'計算用(太陽光)'!E54</f>
        <v>922.72775133038078</v>
      </c>
      <c r="F54" s="70">
        <f>'計算用(太陽光)'!F54</f>
        <v>189.29542731281663</v>
      </c>
      <c r="G54" s="70">
        <f>'計算用(太陽光)'!G54</f>
        <v>1053.2521958717439</v>
      </c>
      <c r="H54" s="70">
        <f>'計算用(太陽光)'!H54</f>
        <v>392.14382417576695</v>
      </c>
      <c r="I54" s="70">
        <f>'計算用(太陽光)'!I54</f>
        <v>174.9136392007546</v>
      </c>
      <c r="J54" s="70">
        <f>'計算用(太陽光)'!J54</f>
        <v>615.47833968009525</v>
      </c>
      <c r="K54" s="66"/>
      <c r="L54" s="66"/>
      <c r="M54" s="66"/>
      <c r="O54" s="69"/>
      <c r="R54" s="4" t="s">
        <v>17</v>
      </c>
      <c r="S54" s="70">
        <f t="shared" si="7"/>
        <v>209.15784278650233</v>
      </c>
      <c r="T54" s="70">
        <f t="shared" si="6"/>
        <v>522.07056937713219</v>
      </c>
      <c r="U54" s="70">
        <f t="shared" si="6"/>
        <v>2214.0179753055513</v>
      </c>
      <c r="V54" s="70">
        <f t="shared" si="6"/>
        <v>922.72775133038078</v>
      </c>
      <c r="W54" s="70">
        <f t="shared" si="6"/>
        <v>189.29542731281663</v>
      </c>
      <c r="X54" s="70">
        <f t="shared" si="6"/>
        <v>1053.2521958717439</v>
      </c>
      <c r="Y54" s="70">
        <f t="shared" si="6"/>
        <v>392.14382417576695</v>
      </c>
      <c r="Z54" s="70">
        <f t="shared" si="6"/>
        <v>174.9136392007546</v>
      </c>
      <c r="AA54" s="70">
        <f t="shared" si="6"/>
        <v>615.47833968009525</v>
      </c>
      <c r="AB54" s="66"/>
      <c r="AC54" s="86"/>
      <c r="AE54" s="69"/>
    </row>
    <row r="55" spans="1:31">
      <c r="A55" s="4" t="s">
        <v>18</v>
      </c>
      <c r="B55" s="70">
        <f>'計算用(太陽光)'!B55</f>
        <v>246.09218468830807</v>
      </c>
      <c r="C55" s="70">
        <f>'計算用(太陽光)'!C55</f>
        <v>614.26091064933507</v>
      </c>
      <c r="D55" s="70">
        <f>'計算用(太陽光)'!D55</f>
        <v>2604.9825013651789</v>
      </c>
      <c r="E55" s="70">
        <f>'計算用(太陽光)'!E55</f>
        <v>1085.6685323017552</v>
      </c>
      <c r="F55" s="70">
        <f>'計算用(太陽光)'!F55</f>
        <v>222.72234518343438</v>
      </c>
      <c r="G55" s="70">
        <f>'計算用(太陽光)'!G55</f>
        <v>1239.2417633337825</v>
      </c>
      <c r="H55" s="70">
        <f>'計算用(太陽光)'!H55</f>
        <v>461.39092427888602</v>
      </c>
      <c r="I55" s="70">
        <f>'計算用(太陽光)'!I55</f>
        <v>205.80093497442601</v>
      </c>
      <c r="J55" s="70">
        <f>'計算用(太陽光)'!J55</f>
        <v>724.16318327978911</v>
      </c>
      <c r="K55" s="66"/>
      <c r="L55" s="66"/>
      <c r="M55" s="66"/>
      <c r="O55" s="69"/>
      <c r="R55" s="4" t="s">
        <v>18</v>
      </c>
      <c r="S55" s="70">
        <f t="shared" si="7"/>
        <v>246.09218468830807</v>
      </c>
      <c r="T55" s="70">
        <f t="shared" si="6"/>
        <v>614.26091064933507</v>
      </c>
      <c r="U55" s="70">
        <f t="shared" si="6"/>
        <v>2604.9825013651789</v>
      </c>
      <c r="V55" s="70">
        <f t="shared" si="6"/>
        <v>1085.6685323017552</v>
      </c>
      <c r="W55" s="70">
        <f t="shared" si="6"/>
        <v>222.72234518343438</v>
      </c>
      <c r="X55" s="70">
        <f t="shared" si="6"/>
        <v>1239.2417633337825</v>
      </c>
      <c r="Y55" s="70">
        <f t="shared" si="6"/>
        <v>461.39092427888602</v>
      </c>
      <c r="Z55" s="70">
        <f t="shared" si="6"/>
        <v>205.80093497442601</v>
      </c>
      <c r="AA55" s="70">
        <f t="shared" si="6"/>
        <v>724.16318327978911</v>
      </c>
      <c r="AB55" s="66"/>
      <c r="AC55" s="86"/>
      <c r="AE55" s="69"/>
    </row>
    <row r="56" spans="1:31">
      <c r="A56" s="4" t="s">
        <v>19</v>
      </c>
      <c r="B56" s="70">
        <f>'計算用(太陽光)'!B56</f>
        <v>0</v>
      </c>
      <c r="C56" s="70">
        <f>'計算用(太陽光)'!C56</f>
        <v>0</v>
      </c>
      <c r="D56" s="70">
        <f>'計算用(太陽光)'!D56</f>
        <v>0</v>
      </c>
      <c r="E56" s="70">
        <f>'計算用(太陽光)'!E56</f>
        <v>0</v>
      </c>
      <c r="F56" s="70">
        <f>'計算用(太陽光)'!F56</f>
        <v>0</v>
      </c>
      <c r="G56" s="70">
        <f>'計算用(太陽光)'!G56</f>
        <v>0</v>
      </c>
      <c r="H56" s="70">
        <f>'計算用(太陽光)'!H56</f>
        <v>0</v>
      </c>
      <c r="I56" s="70">
        <f>'計算用(太陽光)'!I56</f>
        <v>0</v>
      </c>
      <c r="J56" s="70">
        <f>'計算用(太陽光)'!J56</f>
        <v>0</v>
      </c>
      <c r="K56" s="66"/>
      <c r="L56" s="66"/>
      <c r="M56" s="66"/>
      <c r="O56" s="69"/>
      <c r="R56" s="4" t="s">
        <v>19</v>
      </c>
      <c r="S56" s="70">
        <f t="shared" si="7"/>
        <v>0</v>
      </c>
      <c r="T56" s="70">
        <f t="shared" si="6"/>
        <v>0</v>
      </c>
      <c r="U56" s="70">
        <f t="shared" si="6"/>
        <v>0</v>
      </c>
      <c r="V56" s="70">
        <f t="shared" si="6"/>
        <v>0</v>
      </c>
      <c r="W56" s="70">
        <f t="shared" si="6"/>
        <v>0</v>
      </c>
      <c r="X56" s="70">
        <f t="shared" si="6"/>
        <v>0</v>
      </c>
      <c r="Y56" s="70">
        <f t="shared" si="6"/>
        <v>0</v>
      </c>
      <c r="Z56" s="70">
        <f t="shared" si="6"/>
        <v>0</v>
      </c>
      <c r="AA56" s="70">
        <f t="shared" si="6"/>
        <v>0</v>
      </c>
      <c r="AB56" s="66"/>
      <c r="AC56" s="86"/>
      <c r="AE56" s="69"/>
    </row>
    <row r="57" spans="1:31">
      <c r="A57" s="4" t="s">
        <v>20</v>
      </c>
      <c r="B57" s="70">
        <f>'計算用(太陽光)'!B57</f>
        <v>0</v>
      </c>
      <c r="C57" s="70">
        <f>'計算用(太陽光)'!C57</f>
        <v>0</v>
      </c>
      <c r="D57" s="70">
        <f>'計算用(太陽光)'!D57</f>
        <v>0</v>
      </c>
      <c r="E57" s="70">
        <f>'計算用(太陽光)'!E57</f>
        <v>0</v>
      </c>
      <c r="F57" s="70">
        <f>'計算用(太陽光)'!F57</f>
        <v>0</v>
      </c>
      <c r="G57" s="70">
        <f>'計算用(太陽光)'!G57</f>
        <v>0</v>
      </c>
      <c r="H57" s="70">
        <f>'計算用(太陽光)'!H57</f>
        <v>0</v>
      </c>
      <c r="I57" s="70">
        <f>'計算用(太陽光)'!I57</f>
        <v>0</v>
      </c>
      <c r="J57" s="70">
        <f>'計算用(太陽光)'!J57</f>
        <v>0</v>
      </c>
      <c r="K57" s="66"/>
      <c r="L57" s="66"/>
      <c r="M57" s="66"/>
      <c r="O57" s="69"/>
      <c r="R57" s="4" t="s">
        <v>20</v>
      </c>
      <c r="S57" s="70">
        <f t="shared" si="7"/>
        <v>0</v>
      </c>
      <c r="T57" s="70">
        <f t="shared" si="6"/>
        <v>0</v>
      </c>
      <c r="U57" s="70">
        <f t="shared" si="6"/>
        <v>0</v>
      </c>
      <c r="V57" s="70">
        <f t="shared" si="6"/>
        <v>0</v>
      </c>
      <c r="W57" s="70">
        <f t="shared" si="6"/>
        <v>0</v>
      </c>
      <c r="X57" s="70">
        <f t="shared" si="6"/>
        <v>0</v>
      </c>
      <c r="Y57" s="70">
        <f t="shared" si="6"/>
        <v>0</v>
      </c>
      <c r="Z57" s="70">
        <f t="shared" si="6"/>
        <v>0</v>
      </c>
      <c r="AA57" s="70">
        <f t="shared" si="6"/>
        <v>0</v>
      </c>
      <c r="AB57" s="66"/>
      <c r="AC57" s="86"/>
      <c r="AE57" s="69"/>
    </row>
    <row r="58" spans="1:31">
      <c r="A58" s="4" t="s">
        <v>21</v>
      </c>
      <c r="B58" s="70">
        <f>'計算用(太陽光)'!B58</f>
        <v>0</v>
      </c>
      <c r="C58" s="70">
        <f>'計算用(太陽光)'!C58</f>
        <v>0</v>
      </c>
      <c r="D58" s="70">
        <f>'計算用(太陽光)'!D58</f>
        <v>0</v>
      </c>
      <c r="E58" s="70">
        <f>'計算用(太陽光)'!E58</f>
        <v>0</v>
      </c>
      <c r="F58" s="70">
        <f>'計算用(太陽光)'!F58</f>
        <v>0</v>
      </c>
      <c r="G58" s="70">
        <f>'計算用(太陽光)'!G58</f>
        <v>0</v>
      </c>
      <c r="H58" s="70">
        <f>'計算用(太陽光)'!H58</f>
        <v>0</v>
      </c>
      <c r="I58" s="70">
        <f>'計算用(太陽光)'!I58</f>
        <v>0</v>
      </c>
      <c r="J58" s="70">
        <f>'計算用(太陽光)'!J58</f>
        <v>0</v>
      </c>
      <c r="K58" s="23"/>
      <c r="R58" s="4" t="s">
        <v>21</v>
      </c>
      <c r="S58" s="70">
        <f t="shared" si="7"/>
        <v>0</v>
      </c>
      <c r="T58" s="70">
        <f t="shared" si="6"/>
        <v>0</v>
      </c>
      <c r="U58" s="70">
        <f t="shared" si="6"/>
        <v>0</v>
      </c>
      <c r="V58" s="70">
        <f t="shared" si="6"/>
        <v>0</v>
      </c>
      <c r="W58" s="70">
        <f t="shared" si="6"/>
        <v>0</v>
      </c>
      <c r="X58" s="70">
        <f t="shared" si="6"/>
        <v>0</v>
      </c>
      <c r="Y58" s="70">
        <f t="shared" si="6"/>
        <v>0</v>
      </c>
      <c r="Z58" s="70">
        <f t="shared" si="6"/>
        <v>0</v>
      </c>
      <c r="AA58" s="70">
        <f t="shared" si="6"/>
        <v>0</v>
      </c>
      <c r="AB58" s="23"/>
      <c r="AC58" s="6"/>
    </row>
    <row r="59" spans="1:31">
      <c r="A59" s="4" t="s">
        <v>22</v>
      </c>
      <c r="B59" s="70">
        <f>'計算用(太陽光)'!B59</f>
        <v>104.67391145570605</v>
      </c>
      <c r="C59" s="70">
        <f>'計算用(太陽光)'!C59</f>
        <v>261.27238560398149</v>
      </c>
      <c r="D59" s="70">
        <f>'計算用(太陽光)'!D59</f>
        <v>1108.0144947996685</v>
      </c>
      <c r="E59" s="70">
        <f>'計算用(太陽光)'!E59</f>
        <v>461.78293700929305</v>
      </c>
      <c r="F59" s="70">
        <f>'計算用(太陽光)'!F59</f>
        <v>94.733683105238512</v>
      </c>
      <c r="G59" s="70">
        <f>'計算用(太陽光)'!G59</f>
        <v>527.1044375980797</v>
      </c>
      <c r="H59" s="70">
        <f>'計算用(太陽光)'!H59</f>
        <v>196.25000613328714</v>
      </c>
      <c r="I59" s="70">
        <f>'計算用(太陽光)'!I59</f>
        <v>87.536257489440104</v>
      </c>
      <c r="J59" s="70">
        <f>'計算用(太陽光)'!J59</f>
        <v>308.01869235350898</v>
      </c>
      <c r="K59" s="23"/>
      <c r="R59" s="4" t="s">
        <v>22</v>
      </c>
      <c r="S59" s="70">
        <f t="shared" si="7"/>
        <v>104.67391145570605</v>
      </c>
      <c r="T59" s="70">
        <f t="shared" si="6"/>
        <v>261.27238560398149</v>
      </c>
      <c r="U59" s="70">
        <f t="shared" si="6"/>
        <v>1108.0144947996685</v>
      </c>
      <c r="V59" s="70">
        <f t="shared" si="6"/>
        <v>461.78293700929305</v>
      </c>
      <c r="W59" s="70">
        <f t="shared" si="6"/>
        <v>94.733683105238512</v>
      </c>
      <c r="X59" s="70">
        <f t="shared" si="6"/>
        <v>527.1044375980797</v>
      </c>
      <c r="Y59" s="70">
        <f t="shared" si="6"/>
        <v>196.25000613328714</v>
      </c>
      <c r="Z59" s="70">
        <f t="shared" si="6"/>
        <v>87.536257489440104</v>
      </c>
      <c r="AA59" s="70">
        <f t="shared" si="6"/>
        <v>308.01869235350898</v>
      </c>
      <c r="AB59" s="23"/>
      <c r="AC59" s="6"/>
    </row>
    <row r="60" spans="1:31">
      <c r="A60" s="4"/>
      <c r="B60" s="4"/>
      <c r="C60" s="4"/>
      <c r="D60" s="4"/>
      <c r="E60" s="4"/>
      <c r="F60" s="4"/>
      <c r="G60" s="4"/>
      <c r="H60" s="4"/>
      <c r="I60" s="4"/>
      <c r="J60" s="4"/>
      <c r="K60" s="23"/>
      <c r="S60" s="4"/>
      <c r="T60" s="4"/>
      <c r="U60" s="4"/>
      <c r="V60" s="4"/>
      <c r="W60" s="4"/>
      <c r="X60" s="4"/>
      <c r="Y60" s="4"/>
      <c r="Z60" s="4"/>
      <c r="AA60" s="4"/>
      <c r="AB60" s="23"/>
      <c r="AC60" s="6"/>
    </row>
    <row r="61" spans="1:31">
      <c r="A61" s="1" t="s">
        <v>115</v>
      </c>
      <c r="K61" s="9" t="s">
        <v>36</v>
      </c>
      <c r="R61" s="1" t="s">
        <v>115</v>
      </c>
      <c r="AB61" s="9" t="s">
        <v>36</v>
      </c>
    </row>
    <row r="62" spans="1:31">
      <c r="A62" s="4" t="s">
        <v>11</v>
      </c>
      <c r="B62" s="41">
        <f>B4-B34+B48</f>
        <v>5059.0977260732006</v>
      </c>
      <c r="C62" s="41">
        <f t="shared" ref="C62:J62" si="8">C4-C34+C48</f>
        <v>12727.705643585477</v>
      </c>
      <c r="D62" s="41">
        <f>D4-D34+D48</f>
        <v>42686.067900875227</v>
      </c>
      <c r="E62" s="41">
        <f t="shared" si="8"/>
        <v>18837.44602788132</v>
      </c>
      <c r="F62" s="41">
        <f t="shared" si="8"/>
        <v>3718.4302154961165</v>
      </c>
      <c r="G62" s="41">
        <f t="shared" si="8"/>
        <v>18540.15046552171</v>
      </c>
      <c r="H62" s="41">
        <f t="shared" si="8"/>
        <v>7228.4458566992371</v>
      </c>
      <c r="I62" s="41">
        <f t="shared" si="8"/>
        <v>4927.045178368031</v>
      </c>
      <c r="J62" s="41">
        <f t="shared" si="8"/>
        <v>13096.219498294537</v>
      </c>
      <c r="K62" s="42">
        <f>SUM($B62:$J62)</f>
        <v>126820.60851279488</v>
      </c>
      <c r="L62" s="6"/>
      <c r="M62" s="6"/>
      <c r="R62" s="4" t="s">
        <v>11</v>
      </c>
      <c r="S62" s="41">
        <f>B4-S34+S48</f>
        <v>5059.0977260732006</v>
      </c>
      <c r="T62" s="41">
        <f>C4-T34+T48</f>
        <v>12727.705643585477</v>
      </c>
      <c r="U62" s="41">
        <f t="shared" ref="U62:AA73" si="9">D4-U34+U48</f>
        <v>42686.067900875227</v>
      </c>
      <c r="V62" s="41">
        <f t="shared" si="9"/>
        <v>18837.44602788132</v>
      </c>
      <c r="W62" s="41">
        <f t="shared" si="9"/>
        <v>3718.4302154961165</v>
      </c>
      <c r="X62" s="41">
        <f t="shared" si="9"/>
        <v>18540.15046552171</v>
      </c>
      <c r="Y62" s="41">
        <f t="shared" si="9"/>
        <v>7228.4458566992371</v>
      </c>
      <c r="Z62" s="41">
        <f t="shared" si="9"/>
        <v>4927.045178368031</v>
      </c>
      <c r="AA62" s="41">
        <f t="shared" si="9"/>
        <v>13096.219498294537</v>
      </c>
      <c r="AB62" s="42">
        <f>SUM($S62:$AA62)</f>
        <v>126820.60851279488</v>
      </c>
      <c r="AC62" s="6"/>
    </row>
    <row r="63" spans="1:31">
      <c r="A63" s="4" t="s">
        <v>12</v>
      </c>
      <c r="B63" s="41">
        <f t="shared" ref="B63:J73" si="10">B5-B35+B49</f>
        <v>4532.0132363016564</v>
      </c>
      <c r="C63" s="41">
        <f t="shared" si="10"/>
        <v>11640.669937282097</v>
      </c>
      <c r="D63" s="41">
        <f t="shared" si="10"/>
        <v>41980.34056943858</v>
      </c>
      <c r="E63" s="41">
        <f t="shared" si="10"/>
        <v>18921.130140556343</v>
      </c>
      <c r="F63" s="41">
        <f t="shared" si="10"/>
        <v>3533.735792486958</v>
      </c>
      <c r="G63" s="41">
        <f t="shared" si="10"/>
        <v>19514.978407181614</v>
      </c>
      <c r="H63" s="41">
        <f t="shared" si="10"/>
        <v>7056.3759902487409</v>
      </c>
      <c r="I63" s="41">
        <f t="shared" si="10"/>
        <v>5066.6625857974905</v>
      </c>
      <c r="J63" s="41">
        <f t="shared" si="10"/>
        <v>13958.126773039532</v>
      </c>
      <c r="K63" s="42">
        <f t="shared" ref="K63:K73" si="11">SUM($B63:$J63)</f>
        <v>126204.033432333</v>
      </c>
      <c r="L63" s="6"/>
      <c r="M63" s="6"/>
      <c r="R63" s="4" t="s">
        <v>12</v>
      </c>
      <c r="S63" s="41">
        <f t="shared" ref="S63:T73" si="12">B5-S35+S49</f>
        <v>4532.0132363016564</v>
      </c>
      <c r="T63" s="41">
        <f t="shared" si="12"/>
        <v>11640.669937282097</v>
      </c>
      <c r="U63" s="41">
        <f t="shared" si="9"/>
        <v>41980.34056943858</v>
      </c>
      <c r="V63" s="41">
        <f t="shared" si="9"/>
        <v>18921.130140556343</v>
      </c>
      <c r="W63" s="41">
        <f t="shared" si="9"/>
        <v>3533.735792486958</v>
      </c>
      <c r="X63" s="41">
        <f t="shared" si="9"/>
        <v>19514.978407181614</v>
      </c>
      <c r="Y63" s="41">
        <f t="shared" si="9"/>
        <v>7056.3759902487409</v>
      </c>
      <c r="Z63" s="41">
        <f t="shared" si="9"/>
        <v>5066.6625857974905</v>
      </c>
      <c r="AA63" s="41">
        <f t="shared" si="9"/>
        <v>13958.126773039532</v>
      </c>
      <c r="AB63" s="42">
        <f t="shared" ref="AB63:AB72" si="13">SUM($S63:$AA63)</f>
        <v>126204.033432333</v>
      </c>
      <c r="AC63" s="6"/>
    </row>
    <row r="64" spans="1:31">
      <c r="A64" s="4" t="s">
        <v>13</v>
      </c>
      <c r="B64" s="41">
        <f t="shared" si="10"/>
        <v>4871.7207469841605</v>
      </c>
      <c r="C64" s="41">
        <f t="shared" si="10"/>
        <v>13102.672250591002</v>
      </c>
      <c r="D64" s="41">
        <f t="shared" si="10"/>
        <v>50281.74860222319</v>
      </c>
      <c r="E64" s="41">
        <f t="shared" si="10"/>
        <v>21212.12601060047</v>
      </c>
      <c r="F64" s="41">
        <f t="shared" si="10"/>
        <v>4234.8162063828904</v>
      </c>
      <c r="G64" s="41">
        <f t="shared" si="10"/>
        <v>23045.091844221268</v>
      </c>
      <c r="H64" s="41">
        <f t="shared" si="10"/>
        <v>8345.389881372932</v>
      </c>
      <c r="I64" s="41">
        <f t="shared" si="10"/>
        <v>6002.4257120423008</v>
      </c>
      <c r="J64" s="41">
        <f t="shared" si="10"/>
        <v>16133.356487300936</v>
      </c>
      <c r="K64" s="42">
        <f t="shared" si="11"/>
        <v>147229.34774171916</v>
      </c>
      <c r="L64" s="6"/>
      <c r="M64" s="6"/>
      <c r="R64" s="4" t="s">
        <v>13</v>
      </c>
      <c r="S64" s="41">
        <f t="shared" si="12"/>
        <v>4871.7207469841605</v>
      </c>
      <c r="T64" s="41">
        <f t="shared" si="12"/>
        <v>13102.672250591002</v>
      </c>
      <c r="U64" s="41">
        <f t="shared" si="9"/>
        <v>50281.74860222319</v>
      </c>
      <c r="V64" s="41">
        <f t="shared" si="9"/>
        <v>21212.12601060047</v>
      </c>
      <c r="W64" s="41">
        <f t="shared" si="9"/>
        <v>4234.8162063828904</v>
      </c>
      <c r="X64" s="41">
        <f t="shared" si="9"/>
        <v>23045.091844221268</v>
      </c>
      <c r="Y64" s="41">
        <f t="shared" si="9"/>
        <v>8345.389881372932</v>
      </c>
      <c r="Z64" s="41">
        <f t="shared" si="9"/>
        <v>6002.4257120423008</v>
      </c>
      <c r="AA64" s="41">
        <f t="shared" si="9"/>
        <v>16133.356487300936</v>
      </c>
      <c r="AB64" s="42">
        <f t="shared" si="13"/>
        <v>147229.34774171916</v>
      </c>
      <c r="AC64" s="6"/>
    </row>
    <row r="65" spans="1:30">
      <c r="A65" s="4" t="s">
        <v>14</v>
      </c>
      <c r="B65" s="41">
        <f t="shared" si="10"/>
        <v>5365.2364759529746</v>
      </c>
      <c r="C65" s="41">
        <f t="shared" si="10"/>
        <v>15050.038410039704</v>
      </c>
      <c r="D65" s="41">
        <f t="shared" si="10"/>
        <v>61601.13279228811</v>
      </c>
      <c r="E65" s="41">
        <f t="shared" si="10"/>
        <v>24792.42</v>
      </c>
      <c r="F65" s="41">
        <f t="shared" si="10"/>
        <v>4811.72</v>
      </c>
      <c r="G65" s="41">
        <f t="shared" si="10"/>
        <v>27473.179515625001</v>
      </c>
      <c r="H65" s="41">
        <f t="shared" si="10"/>
        <v>10074.584820358757</v>
      </c>
      <c r="I65" s="41">
        <f t="shared" si="10"/>
        <v>7163.74</v>
      </c>
      <c r="J65" s="41">
        <f t="shared" si="10"/>
        <v>19828.307999999997</v>
      </c>
      <c r="K65" s="42">
        <f t="shared" si="11"/>
        <v>176160.36001426453</v>
      </c>
      <c r="L65" s="6"/>
      <c r="M65" s="6"/>
      <c r="R65" s="4" t="s">
        <v>14</v>
      </c>
      <c r="S65" s="41">
        <f t="shared" si="12"/>
        <v>5365.2364759529746</v>
      </c>
      <c r="T65" s="41">
        <f t="shared" si="12"/>
        <v>15050.038410039704</v>
      </c>
      <c r="U65" s="41">
        <f t="shared" si="9"/>
        <v>61601.13279228811</v>
      </c>
      <c r="V65" s="41">
        <f t="shared" si="9"/>
        <v>24792.42</v>
      </c>
      <c r="W65" s="41">
        <f t="shared" si="9"/>
        <v>4811.72</v>
      </c>
      <c r="X65" s="41">
        <f t="shared" si="9"/>
        <v>27473.179515625001</v>
      </c>
      <c r="Y65" s="41">
        <f t="shared" si="9"/>
        <v>10074.584820358757</v>
      </c>
      <c r="Z65" s="41">
        <f t="shared" si="9"/>
        <v>7163.74</v>
      </c>
      <c r="AA65" s="41">
        <f t="shared" si="9"/>
        <v>19828.307999999997</v>
      </c>
      <c r="AB65" s="42">
        <f t="shared" si="13"/>
        <v>176160.36001426453</v>
      </c>
      <c r="AC65" s="6"/>
    </row>
    <row r="66" spans="1:30">
      <c r="A66" s="4" t="s">
        <v>15</v>
      </c>
      <c r="B66" s="41">
        <f t="shared" si="10"/>
        <v>5429.45</v>
      </c>
      <c r="C66" s="41">
        <f t="shared" si="10"/>
        <v>15401.688</v>
      </c>
      <c r="D66" s="41">
        <f t="shared" si="10"/>
        <v>61599.899999999994</v>
      </c>
      <c r="E66" s="41">
        <f t="shared" si="10"/>
        <v>24792.42</v>
      </c>
      <c r="F66" s="41">
        <f t="shared" si="10"/>
        <v>4811.72</v>
      </c>
      <c r="G66" s="41">
        <f t="shared" si="10"/>
        <v>27476.25</v>
      </c>
      <c r="H66" s="41">
        <f t="shared" si="10"/>
        <v>10072.02354</v>
      </c>
      <c r="I66" s="41">
        <f t="shared" si="10"/>
        <v>7163.74</v>
      </c>
      <c r="J66" s="41">
        <f t="shared" si="10"/>
        <v>19828.307999999997</v>
      </c>
      <c r="K66" s="42">
        <f t="shared" si="11"/>
        <v>176575.49953999999</v>
      </c>
      <c r="L66" s="6"/>
      <c r="M66" s="6"/>
      <c r="R66" s="4" t="s">
        <v>15</v>
      </c>
      <c r="S66" s="41">
        <f t="shared" si="12"/>
        <v>5429.45</v>
      </c>
      <c r="T66" s="41">
        <f t="shared" si="12"/>
        <v>15401.688</v>
      </c>
      <c r="U66" s="41">
        <f t="shared" si="9"/>
        <v>61599.899999999994</v>
      </c>
      <c r="V66" s="41">
        <f t="shared" si="9"/>
        <v>24792.42</v>
      </c>
      <c r="W66" s="41">
        <f t="shared" si="9"/>
        <v>4811.72</v>
      </c>
      <c r="X66" s="41">
        <f t="shared" si="9"/>
        <v>27476.25</v>
      </c>
      <c r="Y66" s="41">
        <f t="shared" si="9"/>
        <v>10072.02354</v>
      </c>
      <c r="Z66" s="41">
        <f t="shared" si="9"/>
        <v>7163.74</v>
      </c>
      <c r="AA66" s="41">
        <f t="shared" si="9"/>
        <v>19828.307999999997</v>
      </c>
      <c r="AB66" s="42">
        <f t="shared" si="13"/>
        <v>176575.49953999999</v>
      </c>
      <c r="AC66" s="6"/>
    </row>
    <row r="67" spans="1:30">
      <c r="A67" s="4" t="s">
        <v>16</v>
      </c>
      <c r="B67" s="41">
        <f t="shared" si="10"/>
        <v>5017.3262994893721</v>
      </c>
      <c r="C67" s="41">
        <f t="shared" si="10"/>
        <v>13657.771660637582</v>
      </c>
      <c r="D67" s="41">
        <f t="shared" si="10"/>
        <v>52244.057524918149</v>
      </c>
      <c r="E67" s="41">
        <f t="shared" si="10"/>
        <v>22785.017980233148</v>
      </c>
      <c r="F67" s="41">
        <f t="shared" si="10"/>
        <v>4225.6730769230771</v>
      </c>
      <c r="G67" s="41">
        <f t="shared" si="10"/>
        <v>23851.58746875</v>
      </c>
      <c r="H67" s="41">
        <f t="shared" si="10"/>
        <v>8776.6430750972904</v>
      </c>
      <c r="I67" s="41">
        <f t="shared" si="10"/>
        <v>6415.2970149253733</v>
      </c>
      <c r="J67" s="41">
        <f t="shared" si="10"/>
        <v>17257.010536079841</v>
      </c>
      <c r="K67" s="42">
        <f t="shared" si="11"/>
        <v>154230.38463705385</v>
      </c>
      <c r="L67" s="6"/>
      <c r="M67" s="6"/>
      <c r="R67" s="4" t="s">
        <v>16</v>
      </c>
      <c r="S67" s="41">
        <f t="shared" si="12"/>
        <v>5017.3262994893721</v>
      </c>
      <c r="T67" s="41">
        <f t="shared" si="12"/>
        <v>13657.771660637582</v>
      </c>
      <c r="U67" s="41">
        <f t="shared" si="9"/>
        <v>52244.057524918149</v>
      </c>
      <c r="V67" s="41">
        <f t="shared" si="9"/>
        <v>22785.017980233148</v>
      </c>
      <c r="W67" s="41">
        <f t="shared" si="9"/>
        <v>4225.6730769230771</v>
      </c>
      <c r="X67" s="41">
        <f t="shared" si="9"/>
        <v>23851.58746875</v>
      </c>
      <c r="Y67" s="41">
        <f t="shared" si="9"/>
        <v>8776.6430750972904</v>
      </c>
      <c r="Z67" s="41">
        <f t="shared" si="9"/>
        <v>6415.2970149253733</v>
      </c>
      <c r="AA67" s="41">
        <f t="shared" si="9"/>
        <v>17257.010536079841</v>
      </c>
      <c r="AB67" s="42">
        <f t="shared" si="13"/>
        <v>154230.38463705385</v>
      </c>
      <c r="AC67" s="6"/>
    </row>
    <row r="68" spans="1:30">
      <c r="A68" s="4" t="s">
        <v>17</v>
      </c>
      <c r="B68" s="41">
        <f t="shared" si="10"/>
        <v>4845.4652888367891</v>
      </c>
      <c r="C68" s="41">
        <f t="shared" si="10"/>
        <v>12271.569836713157</v>
      </c>
      <c r="D68" s="41">
        <f t="shared" si="10"/>
        <v>44608.929893821369</v>
      </c>
      <c r="E68" s="41">
        <f t="shared" si="10"/>
        <v>19947.414624112946</v>
      </c>
      <c r="F68" s="41">
        <f t="shared" si="10"/>
        <v>3740.4616798586417</v>
      </c>
      <c r="G68" s="41">
        <f t="shared" si="10"/>
        <v>20537.059753163408</v>
      </c>
      <c r="H68" s="41">
        <f t="shared" si="10"/>
        <v>7751.7289725638075</v>
      </c>
      <c r="I68" s="41">
        <f t="shared" si="10"/>
        <v>5566.8135112689852</v>
      </c>
      <c r="J68" s="41">
        <f t="shared" si="10"/>
        <v>15443.880353778723</v>
      </c>
      <c r="K68" s="42">
        <f t="shared" si="11"/>
        <v>134713.32391411782</v>
      </c>
      <c r="L68" s="6"/>
      <c r="M68" s="6"/>
      <c r="R68" s="4" t="s">
        <v>17</v>
      </c>
      <c r="S68" s="41">
        <f t="shared" si="12"/>
        <v>4845.4652888367891</v>
      </c>
      <c r="T68" s="41">
        <f t="shared" si="12"/>
        <v>12271.569836713157</v>
      </c>
      <c r="U68" s="41">
        <f t="shared" si="9"/>
        <v>44608.929893821369</v>
      </c>
      <c r="V68" s="41">
        <f t="shared" si="9"/>
        <v>19947.414624112946</v>
      </c>
      <c r="W68" s="41">
        <f t="shared" si="9"/>
        <v>3740.4616798586417</v>
      </c>
      <c r="X68" s="41">
        <f t="shared" si="9"/>
        <v>20537.059753163408</v>
      </c>
      <c r="Y68" s="41">
        <f t="shared" si="9"/>
        <v>7751.7289725638075</v>
      </c>
      <c r="Z68" s="41">
        <f t="shared" si="9"/>
        <v>5566.8135112689852</v>
      </c>
      <c r="AA68" s="41">
        <f t="shared" si="9"/>
        <v>15443.880353778723</v>
      </c>
      <c r="AB68" s="42">
        <f t="shared" si="13"/>
        <v>134713.32391411782</v>
      </c>
      <c r="AC68" s="6"/>
    </row>
    <row r="69" spans="1:30">
      <c r="A69" s="4" t="s">
        <v>18</v>
      </c>
      <c r="B69" s="41">
        <f t="shared" si="10"/>
        <v>5614.8175004673622</v>
      </c>
      <c r="C69" s="41">
        <f t="shared" si="10"/>
        <v>13874.182625109554</v>
      </c>
      <c r="D69" s="41">
        <f t="shared" si="10"/>
        <v>46144.614311477948</v>
      </c>
      <c r="E69" s="41">
        <f t="shared" si="10"/>
        <v>20065.33311669101</v>
      </c>
      <c r="F69" s="41">
        <f t="shared" si="10"/>
        <v>4071.5313472200942</v>
      </c>
      <c r="G69" s="41">
        <f t="shared" si="10"/>
        <v>19904.279992500447</v>
      </c>
      <c r="H69" s="41">
        <f t="shared" si="10"/>
        <v>8141.4970355258638</v>
      </c>
      <c r="I69" s="41">
        <f t="shared" si="10"/>
        <v>5338.038546914725</v>
      </c>
      <c r="J69" s="41">
        <f t="shared" si="10"/>
        <v>15105.128985477591</v>
      </c>
      <c r="K69" s="42">
        <f t="shared" si="11"/>
        <v>138259.42346138461</v>
      </c>
      <c r="L69" s="6"/>
      <c r="M69" s="6"/>
      <c r="R69" s="4" t="s">
        <v>18</v>
      </c>
      <c r="S69" s="41">
        <f t="shared" si="12"/>
        <v>5614.8175004673622</v>
      </c>
      <c r="T69" s="41">
        <f t="shared" si="12"/>
        <v>13874.182625109554</v>
      </c>
      <c r="U69" s="41">
        <f t="shared" si="9"/>
        <v>46144.614311477948</v>
      </c>
      <c r="V69" s="41">
        <f t="shared" si="9"/>
        <v>20065.33311669101</v>
      </c>
      <c r="W69" s="41">
        <f t="shared" si="9"/>
        <v>4071.5313472200942</v>
      </c>
      <c r="X69" s="41">
        <f t="shared" si="9"/>
        <v>19904.279992500447</v>
      </c>
      <c r="Y69" s="41">
        <f t="shared" si="9"/>
        <v>8141.4970355258638</v>
      </c>
      <c r="Z69" s="41">
        <f t="shared" si="9"/>
        <v>5338.038546914725</v>
      </c>
      <c r="AA69" s="41">
        <f t="shared" si="9"/>
        <v>15105.128985477591</v>
      </c>
      <c r="AB69" s="42">
        <f t="shared" si="13"/>
        <v>138259.42346138461</v>
      </c>
      <c r="AC69" s="6"/>
    </row>
    <row r="70" spans="1:30">
      <c r="A70" s="4" t="s">
        <v>19</v>
      </c>
      <c r="B70" s="41">
        <f t="shared" si="10"/>
        <v>6125.5144042763804</v>
      </c>
      <c r="C70" s="41">
        <f t="shared" si="10"/>
        <v>14993.045701902307</v>
      </c>
      <c r="D70" s="41">
        <f t="shared" si="10"/>
        <v>49294.25521935249</v>
      </c>
      <c r="E70" s="41">
        <f t="shared" si="10"/>
        <v>22252.020892042576</v>
      </c>
      <c r="F70" s="41">
        <f t="shared" si="10"/>
        <v>4700.6737678207737</v>
      </c>
      <c r="G70" s="41">
        <f t="shared" si="10"/>
        <v>24411.745947916668</v>
      </c>
      <c r="H70" s="41">
        <f t="shared" si="10"/>
        <v>9608.6813914413797</v>
      </c>
      <c r="I70" s="41">
        <f t="shared" si="10"/>
        <v>6858.2520469083156</v>
      </c>
      <c r="J70" s="41">
        <f t="shared" si="10"/>
        <v>17016.458486670796</v>
      </c>
      <c r="K70" s="42">
        <f t="shared" si="11"/>
        <v>155260.64785833168</v>
      </c>
      <c r="L70" s="6"/>
      <c r="M70" s="6"/>
      <c r="R70" s="4" t="s">
        <v>19</v>
      </c>
      <c r="S70" s="41">
        <f t="shared" si="12"/>
        <v>6125.5144042763804</v>
      </c>
      <c r="T70" s="41">
        <f t="shared" si="12"/>
        <v>14993.045701902307</v>
      </c>
      <c r="U70" s="41">
        <f t="shared" si="9"/>
        <v>49294.25521935249</v>
      </c>
      <c r="V70" s="41">
        <f t="shared" si="9"/>
        <v>22252.020892042576</v>
      </c>
      <c r="W70" s="41">
        <f t="shared" si="9"/>
        <v>4700.6737678207737</v>
      </c>
      <c r="X70" s="41">
        <f t="shared" si="9"/>
        <v>24411.745947916668</v>
      </c>
      <c r="Y70" s="41">
        <f t="shared" si="9"/>
        <v>9608.6813914413797</v>
      </c>
      <c r="Z70" s="41">
        <f t="shared" si="9"/>
        <v>6858.2520469083156</v>
      </c>
      <c r="AA70" s="41">
        <f t="shared" si="9"/>
        <v>17016.458486670796</v>
      </c>
      <c r="AB70" s="42">
        <f t="shared" si="13"/>
        <v>155260.64785833168</v>
      </c>
      <c r="AC70" s="6"/>
    </row>
    <row r="71" spans="1:30">
      <c r="A71" s="4" t="s">
        <v>20</v>
      </c>
      <c r="B71" s="41">
        <f t="shared" si="10"/>
        <v>6378.32</v>
      </c>
      <c r="C71" s="41">
        <f t="shared" si="10"/>
        <v>15903.616</v>
      </c>
      <c r="D71" s="41">
        <f t="shared" si="10"/>
        <v>53471.690715896686</v>
      </c>
      <c r="E71" s="41">
        <f t="shared" si="10"/>
        <v>23725.365770400407</v>
      </c>
      <c r="F71" s="41">
        <f t="shared" si="10"/>
        <v>5039.37</v>
      </c>
      <c r="G71" s="41">
        <f t="shared" si="10"/>
        <v>25260.159958333334</v>
      </c>
      <c r="H71" s="41">
        <f t="shared" si="10"/>
        <v>9849.9855289052848</v>
      </c>
      <c r="I71" s="41">
        <f t="shared" si="10"/>
        <v>6858.2520469083156</v>
      </c>
      <c r="J71" s="41">
        <f t="shared" si="10"/>
        <v>18496.009112667693</v>
      </c>
      <c r="K71" s="42">
        <f t="shared" si="11"/>
        <v>164982.76913311172</v>
      </c>
      <c r="L71" s="6"/>
      <c r="M71" s="6"/>
      <c r="R71" s="4" t="s">
        <v>20</v>
      </c>
      <c r="S71" s="41">
        <f t="shared" si="12"/>
        <v>6378.32</v>
      </c>
      <c r="T71" s="41">
        <f t="shared" si="12"/>
        <v>15903.616</v>
      </c>
      <c r="U71" s="41">
        <f t="shared" si="9"/>
        <v>53471.690715896686</v>
      </c>
      <c r="V71" s="41">
        <f t="shared" si="9"/>
        <v>23725.365770400407</v>
      </c>
      <c r="W71" s="41">
        <f t="shared" si="9"/>
        <v>5039.37</v>
      </c>
      <c r="X71" s="41">
        <f t="shared" si="9"/>
        <v>25260.159958333334</v>
      </c>
      <c r="Y71" s="41">
        <f t="shared" si="9"/>
        <v>9849.9855289052848</v>
      </c>
      <c r="Z71" s="41">
        <f t="shared" si="9"/>
        <v>6858.2520469083156</v>
      </c>
      <c r="AA71" s="41">
        <f t="shared" si="9"/>
        <v>18496.009112667693</v>
      </c>
      <c r="AB71" s="42">
        <f t="shared" si="13"/>
        <v>164982.76913311172</v>
      </c>
      <c r="AC71" s="6"/>
    </row>
    <row r="72" spans="1:30">
      <c r="A72" s="4" t="s">
        <v>21</v>
      </c>
      <c r="B72" s="41">
        <f t="shared" si="10"/>
        <v>6340.5629305088105</v>
      </c>
      <c r="C72" s="41">
        <f t="shared" si="10"/>
        <v>15846.399604269391</v>
      </c>
      <c r="D72" s="41">
        <f t="shared" si="10"/>
        <v>53469.897563477629</v>
      </c>
      <c r="E72" s="41">
        <f t="shared" si="10"/>
        <v>23725.365770400407</v>
      </c>
      <c r="F72" s="41">
        <f t="shared" si="10"/>
        <v>5039.37</v>
      </c>
      <c r="G72" s="41">
        <f t="shared" si="10"/>
        <v>25274.472218749997</v>
      </c>
      <c r="H72" s="41">
        <f t="shared" si="10"/>
        <v>9849.863066802267</v>
      </c>
      <c r="I72" s="41">
        <f t="shared" si="10"/>
        <v>6858.2520469083156</v>
      </c>
      <c r="J72" s="41">
        <f t="shared" si="10"/>
        <v>18496.009112667693</v>
      </c>
      <c r="K72" s="42">
        <f t="shared" si="11"/>
        <v>164900.1923137845</v>
      </c>
      <c r="L72" s="6"/>
      <c r="M72" s="6"/>
      <c r="R72" s="4" t="s">
        <v>21</v>
      </c>
      <c r="S72" s="41">
        <f t="shared" si="12"/>
        <v>6340.5629305088105</v>
      </c>
      <c r="T72" s="41">
        <f t="shared" si="12"/>
        <v>15846.399604269391</v>
      </c>
      <c r="U72" s="41">
        <f t="shared" si="9"/>
        <v>53469.897563477629</v>
      </c>
      <c r="V72" s="41">
        <f t="shared" si="9"/>
        <v>23725.365770400407</v>
      </c>
      <c r="W72" s="41">
        <f t="shared" si="9"/>
        <v>5039.37</v>
      </c>
      <c r="X72" s="41">
        <f t="shared" si="9"/>
        <v>25274.472218749997</v>
      </c>
      <c r="Y72" s="41">
        <f t="shared" si="9"/>
        <v>9849.863066802267</v>
      </c>
      <c r="Z72" s="41">
        <f t="shared" si="9"/>
        <v>6858.2520469083156</v>
      </c>
      <c r="AA72" s="41">
        <f t="shared" si="9"/>
        <v>18496.009112667693</v>
      </c>
      <c r="AB72" s="42">
        <f t="shared" si="13"/>
        <v>164900.1923137845</v>
      </c>
      <c r="AC72" s="6"/>
    </row>
    <row r="73" spans="1:30">
      <c r="A73" s="4" t="s">
        <v>22</v>
      </c>
      <c r="B73" s="41">
        <f t="shared" si="10"/>
        <v>5675.5704254133379</v>
      </c>
      <c r="C73" s="41">
        <f t="shared" si="10"/>
        <v>14596.53753783327</v>
      </c>
      <c r="D73" s="41">
        <f t="shared" si="10"/>
        <v>49484.099459514109</v>
      </c>
      <c r="E73" s="41">
        <f t="shared" si="10"/>
        <v>21508.532574616995</v>
      </c>
      <c r="F73" s="41">
        <f t="shared" si="10"/>
        <v>4405.3893653862979</v>
      </c>
      <c r="G73" s="41">
        <f t="shared" si="10"/>
        <v>22271.979140723077</v>
      </c>
      <c r="H73" s="41">
        <f t="shared" si="10"/>
        <v>8326.5448410971439</v>
      </c>
      <c r="I73" s="41">
        <f t="shared" si="10"/>
        <v>5830.7497756131079</v>
      </c>
      <c r="J73" s="41">
        <f t="shared" si="10"/>
        <v>15601.081928205396</v>
      </c>
      <c r="K73" s="42">
        <f t="shared" si="11"/>
        <v>147700.48504840274</v>
      </c>
      <c r="L73" s="6"/>
      <c r="M73" s="6"/>
      <c r="R73" s="4" t="s">
        <v>22</v>
      </c>
      <c r="S73" s="41">
        <f t="shared" si="12"/>
        <v>5675.5704254133379</v>
      </c>
      <c r="T73" s="41">
        <f t="shared" si="12"/>
        <v>14596.53753783327</v>
      </c>
      <c r="U73" s="41">
        <f t="shared" si="9"/>
        <v>49484.099459514109</v>
      </c>
      <c r="V73" s="41">
        <f t="shared" si="9"/>
        <v>21508.532574616995</v>
      </c>
      <c r="W73" s="41">
        <f t="shared" si="9"/>
        <v>4405.3893653862979</v>
      </c>
      <c r="X73" s="41">
        <f t="shared" si="9"/>
        <v>22271.979140723077</v>
      </c>
      <c r="Y73" s="41">
        <f t="shared" si="9"/>
        <v>8326.5448410971439</v>
      </c>
      <c r="Z73" s="41">
        <f t="shared" si="9"/>
        <v>5830.7497756131079</v>
      </c>
      <c r="AA73" s="41">
        <f t="shared" si="9"/>
        <v>15601.081928205396</v>
      </c>
      <c r="AB73" s="42">
        <f>SUM($S73:$AA73)</f>
        <v>147700.48504840274</v>
      </c>
      <c r="AC73" s="6"/>
    </row>
    <row r="74" spans="1:30">
      <c r="AA74" s="1" t="s">
        <v>143</v>
      </c>
      <c r="AB74" s="6">
        <f>MAX(AB62:AB73)</f>
        <v>176575.49953999999</v>
      </c>
    </row>
    <row r="75" spans="1:30">
      <c r="A75" s="8" t="s">
        <v>116</v>
      </c>
      <c r="B75" s="43">
        <f>$B$17-MIN($K$34:$K$45)</f>
        <v>188858.0287090936</v>
      </c>
      <c r="C75" s="6"/>
      <c r="D75" s="6"/>
      <c r="E75" s="6"/>
      <c r="F75" s="6"/>
      <c r="G75" s="6"/>
      <c r="H75" s="6"/>
      <c r="I75" s="6"/>
      <c r="J75" s="6"/>
      <c r="L75" s="6"/>
      <c r="M75" s="6"/>
      <c r="N75" s="6"/>
      <c r="P75" s="44"/>
      <c r="R75" s="8" t="s">
        <v>116</v>
      </c>
      <c r="S75" s="43">
        <f>$B$17-MIN($AB$34:$AB$45)</f>
        <v>188858.0287090936</v>
      </c>
      <c r="T75" s="6"/>
      <c r="U75" s="6"/>
      <c r="V75" s="6"/>
      <c r="W75" s="6"/>
      <c r="X75" s="6"/>
      <c r="Y75" s="6"/>
      <c r="Z75" s="6"/>
      <c r="AA75" s="6"/>
      <c r="AC75" s="6"/>
      <c r="AD75" s="6"/>
    </row>
    <row r="77" spans="1:30">
      <c r="A77" s="1" t="s">
        <v>117</v>
      </c>
      <c r="B77" s="45" t="s">
        <v>36</v>
      </c>
      <c r="R77" s="1" t="s">
        <v>117</v>
      </c>
      <c r="S77" s="45" t="s">
        <v>36</v>
      </c>
    </row>
    <row r="78" spans="1:30">
      <c r="A78" s="4" t="s">
        <v>11</v>
      </c>
      <c r="B78" s="46">
        <f>$B$75-K62</f>
        <v>62037.420196298728</v>
      </c>
      <c r="C78" s="6"/>
      <c r="L78" s="6"/>
      <c r="M78" s="6"/>
      <c r="N78" s="6"/>
      <c r="P78" s="44"/>
      <c r="R78" s="4" t="s">
        <v>11</v>
      </c>
      <c r="S78" s="46">
        <f>$S$75-AB62</f>
        <v>62037.420196298728</v>
      </c>
      <c r="T78" s="6"/>
      <c r="AC78" s="6"/>
      <c r="AD78" s="6"/>
    </row>
    <row r="79" spans="1:30">
      <c r="A79" s="4" t="s">
        <v>12</v>
      </c>
      <c r="B79" s="41">
        <f t="shared" ref="B79:B88" si="14">$B$75-K63</f>
        <v>62653.995276760601</v>
      </c>
      <c r="L79" s="6"/>
      <c r="M79" s="6"/>
      <c r="N79" s="6"/>
      <c r="P79" s="44"/>
      <c r="R79" s="4" t="s">
        <v>12</v>
      </c>
      <c r="S79" s="46">
        <f>$S$75-AB63</f>
        <v>62653.995276760601</v>
      </c>
      <c r="AC79" s="6"/>
      <c r="AD79" s="6"/>
    </row>
    <row r="80" spans="1:30">
      <c r="A80" s="4" t="s">
        <v>13</v>
      </c>
      <c r="B80" s="41">
        <f t="shared" si="14"/>
        <v>41628.680967374443</v>
      </c>
      <c r="L80" s="6"/>
      <c r="M80" s="6"/>
      <c r="N80" s="6"/>
      <c r="P80" s="44"/>
      <c r="R80" s="4" t="s">
        <v>13</v>
      </c>
      <c r="S80" s="46">
        <f>$S$75-AB64</f>
        <v>41628.680967374443</v>
      </c>
      <c r="AC80" s="6"/>
      <c r="AD80" s="6"/>
    </row>
    <row r="81" spans="1:30">
      <c r="A81" s="4" t="s">
        <v>14</v>
      </c>
      <c r="B81" s="41">
        <f t="shared" si="14"/>
        <v>12697.668694829074</v>
      </c>
      <c r="L81" s="6"/>
      <c r="M81" s="6"/>
      <c r="N81" s="6"/>
      <c r="P81" s="44"/>
      <c r="R81" s="4" t="s">
        <v>14</v>
      </c>
      <c r="S81" s="46">
        <f>$S$75-AB65</f>
        <v>12697.668694829074</v>
      </c>
      <c r="AC81" s="6"/>
      <c r="AD81" s="6"/>
    </row>
    <row r="82" spans="1:30">
      <c r="A82" s="4" t="s">
        <v>15</v>
      </c>
      <c r="B82" s="41">
        <f t="shared" si="14"/>
        <v>12282.529169093614</v>
      </c>
      <c r="L82" s="6"/>
      <c r="M82" s="6"/>
      <c r="N82" s="6"/>
      <c r="P82" s="44"/>
      <c r="R82" s="4" t="s">
        <v>15</v>
      </c>
      <c r="S82" s="46">
        <f t="shared" ref="S82:S88" si="15">$S$75-AB66</f>
        <v>12282.529169093614</v>
      </c>
      <c r="AC82" s="6"/>
      <c r="AD82" s="6"/>
    </row>
    <row r="83" spans="1:30">
      <c r="A83" s="4" t="s">
        <v>16</v>
      </c>
      <c r="B83" s="41">
        <f t="shared" si="14"/>
        <v>34627.644072039751</v>
      </c>
      <c r="L83" s="6"/>
      <c r="M83" s="6"/>
      <c r="N83" s="6"/>
      <c r="P83" s="44"/>
      <c r="R83" s="4" t="s">
        <v>16</v>
      </c>
      <c r="S83" s="46">
        <f t="shared" si="15"/>
        <v>34627.644072039751</v>
      </c>
      <c r="AC83" s="6"/>
      <c r="AD83" s="6"/>
    </row>
    <row r="84" spans="1:30">
      <c r="A84" s="4" t="s">
        <v>17</v>
      </c>
      <c r="B84" s="41">
        <f t="shared" si="14"/>
        <v>54144.704794975783</v>
      </c>
      <c r="L84" s="6"/>
      <c r="M84" s="6"/>
      <c r="N84" s="6"/>
      <c r="P84" s="44"/>
      <c r="R84" s="4" t="s">
        <v>17</v>
      </c>
      <c r="S84" s="46">
        <f t="shared" si="15"/>
        <v>54144.704794975783</v>
      </c>
      <c r="AC84" s="6"/>
      <c r="AD84" s="6"/>
    </row>
    <row r="85" spans="1:30">
      <c r="A85" s="4" t="s">
        <v>18</v>
      </c>
      <c r="B85" s="41">
        <f t="shared" si="14"/>
        <v>50598.605247708998</v>
      </c>
      <c r="L85" s="6"/>
      <c r="M85" s="6"/>
      <c r="N85" s="6"/>
      <c r="P85" s="44"/>
      <c r="R85" s="4" t="s">
        <v>18</v>
      </c>
      <c r="S85" s="46">
        <f t="shared" si="15"/>
        <v>50598.605247708998</v>
      </c>
      <c r="AC85" s="6"/>
      <c r="AD85" s="6"/>
    </row>
    <row r="86" spans="1:30">
      <c r="A86" s="4" t="s">
        <v>19</v>
      </c>
      <c r="B86" s="41">
        <f>$B$75-K70</f>
        <v>33597.380850761925</v>
      </c>
      <c r="L86" s="6"/>
      <c r="M86" s="6"/>
      <c r="N86" s="6"/>
      <c r="P86" s="44"/>
      <c r="R86" s="4" t="s">
        <v>19</v>
      </c>
      <c r="S86" s="46">
        <f>$S$75-AB70</f>
        <v>33597.380850761925</v>
      </c>
      <c r="AC86" s="6"/>
      <c r="AD86" s="6"/>
    </row>
    <row r="87" spans="1:30">
      <c r="A87" s="4" t="s">
        <v>20</v>
      </c>
      <c r="B87" s="41">
        <f t="shared" si="14"/>
        <v>23875.25957598188</v>
      </c>
      <c r="L87" s="6"/>
      <c r="M87" s="6"/>
      <c r="N87" s="6"/>
      <c r="P87" s="44"/>
      <c r="R87" s="4" t="s">
        <v>20</v>
      </c>
      <c r="S87" s="46">
        <f t="shared" si="15"/>
        <v>23875.25957598188</v>
      </c>
      <c r="AC87" s="6"/>
      <c r="AD87" s="6"/>
    </row>
    <row r="88" spans="1:30">
      <c r="A88" s="4" t="s">
        <v>21</v>
      </c>
      <c r="B88" s="41">
        <f t="shared" si="14"/>
        <v>23957.836395309103</v>
      </c>
      <c r="L88" s="6"/>
      <c r="M88" s="6"/>
      <c r="N88" s="6"/>
      <c r="P88" s="44"/>
      <c r="R88" s="4" t="s">
        <v>21</v>
      </c>
      <c r="S88" s="46">
        <f t="shared" si="15"/>
        <v>23957.836395309103</v>
      </c>
      <c r="AC88" s="6"/>
      <c r="AD88" s="6"/>
    </row>
    <row r="89" spans="1:30">
      <c r="A89" s="4" t="s">
        <v>22</v>
      </c>
      <c r="B89" s="41">
        <f>$B$75-K73</f>
        <v>41157.543660690862</v>
      </c>
      <c r="L89" s="6"/>
      <c r="M89" s="6"/>
      <c r="N89" s="6"/>
      <c r="P89" s="44"/>
      <c r="R89" s="4" t="s">
        <v>22</v>
      </c>
      <c r="S89" s="46">
        <f>$S$75-AB73</f>
        <v>41157.543660690862</v>
      </c>
      <c r="AC89" s="6"/>
      <c r="AD89" s="6"/>
    </row>
    <row r="90" spans="1:30">
      <c r="A90" s="47" t="s">
        <v>118</v>
      </c>
      <c r="B90" s="48">
        <f>SUM($B$78:$B$89)/$B$75</f>
        <v>2.4000000000000004</v>
      </c>
      <c r="R90" s="47" t="s">
        <v>118</v>
      </c>
      <c r="S90" s="48">
        <f>SUM($S$78:$S$89)/$S$75</f>
        <v>2.4000000000000004</v>
      </c>
    </row>
    <row r="92" spans="1:30">
      <c r="A92" s="1" t="s">
        <v>119</v>
      </c>
      <c r="B92" s="49">
        <f>(SUM($B$78:$B$89)-$D$93*$B$75)/(12-$D$93)</f>
        <v>6.0632980118195219E-12</v>
      </c>
      <c r="D92" s="1" t="s">
        <v>120</v>
      </c>
      <c r="R92" s="1" t="s">
        <v>119</v>
      </c>
      <c r="S92" s="49">
        <f>(SUM($S$78:$S$89)-$U$93*$S$75)/(12-$U$93)</f>
        <v>6.0632980118195219E-12</v>
      </c>
      <c r="U92" s="1" t="s">
        <v>120</v>
      </c>
    </row>
    <row r="93" spans="1:30">
      <c r="A93" s="1" t="s">
        <v>121</v>
      </c>
      <c r="D93" s="50">
        <f>'計算用(太陽光)'!D93</f>
        <v>2.4</v>
      </c>
      <c r="R93" s="1" t="s">
        <v>121</v>
      </c>
      <c r="U93" s="77">
        <f>D93</f>
        <v>2.4</v>
      </c>
    </row>
    <row r="94" spans="1:30" ht="15.6" thickBot="1"/>
    <row r="95" spans="1:30" ht="15.6" thickBot="1">
      <c r="A95" s="1" t="s">
        <v>122</v>
      </c>
      <c r="B95" s="92">
        <f>(MIN(K34:K45)+B92)*1000</f>
        <v>6.0632980118195219E-9</v>
      </c>
      <c r="F95" s="6"/>
      <c r="R95" s="1" t="s">
        <v>151</v>
      </c>
      <c r="S95" s="93">
        <f>(MIN($AB$34:$AB$45)+$S$92)*1000</f>
        <v>6.0632980118195219E-9</v>
      </c>
      <c r="W95" s="6"/>
    </row>
    <row r="96" spans="1:30">
      <c r="A96" s="78"/>
      <c r="B96" s="87"/>
      <c r="R96" s="78"/>
      <c r="S96" s="80"/>
    </row>
    <row r="97" spans="1:19">
      <c r="B97" s="81"/>
    </row>
    <row r="98" spans="1:19" ht="15.6" thickBot="1">
      <c r="A98" s="1" t="s">
        <v>152</v>
      </c>
      <c r="B98" s="81"/>
    </row>
    <row r="99" spans="1:19" ht="15.6" thickBot="1">
      <c r="A99" s="1" t="s">
        <v>123</v>
      </c>
      <c r="B99" s="103" t="e">
        <f>VLOOKUP('入力シート(風力)'!$E$13,$B$103:$C$111,2,FALSE)</f>
        <v>#N/A</v>
      </c>
      <c r="R99" s="78"/>
      <c r="S99" s="88"/>
    </row>
    <row r="100" spans="1:19">
      <c r="A100" s="1" t="s">
        <v>150</v>
      </c>
      <c r="B100" s="75" t="e">
        <f>'入力シート(風力)'!E16*'計算用(風力)'!B99</f>
        <v>#N/A</v>
      </c>
    </row>
    <row r="101" spans="1:19">
      <c r="B101" s="83" t="e">
        <f>IF(ROUND(B95,0)=ROUND(B100,0),"OK","NG")</f>
        <v>#N/A</v>
      </c>
    </row>
    <row r="102" spans="1:19">
      <c r="C102" s="8" t="s">
        <v>87</v>
      </c>
    </row>
    <row r="103" spans="1:19">
      <c r="B103" s="5" t="s">
        <v>26</v>
      </c>
      <c r="C103" s="84">
        <v>0.22930654189499078</v>
      </c>
    </row>
    <row r="104" spans="1:19">
      <c r="B104" s="5" t="s">
        <v>27</v>
      </c>
      <c r="C104" s="84">
        <v>0.31660266376660084</v>
      </c>
    </row>
    <row r="105" spans="1:19">
      <c r="B105" s="5" t="s">
        <v>28</v>
      </c>
      <c r="C105" s="84">
        <v>0.23155196900138247</v>
      </c>
    </row>
    <row r="106" spans="1:19">
      <c r="B106" s="5" t="s">
        <v>29</v>
      </c>
      <c r="C106" s="84">
        <v>0.3085441588947323</v>
      </c>
    </row>
    <row r="107" spans="1:19">
      <c r="B107" s="5" t="s">
        <v>30</v>
      </c>
      <c r="C107" s="84">
        <v>0.23506198058091829</v>
      </c>
    </row>
    <row r="108" spans="1:19">
      <c r="B108" s="5" t="s">
        <v>31</v>
      </c>
      <c r="C108" s="84">
        <v>0.29778292686763136</v>
      </c>
    </row>
    <row r="109" spans="1:19">
      <c r="B109" s="5" t="s">
        <v>32</v>
      </c>
      <c r="C109" s="84">
        <v>0.21270078543116636</v>
      </c>
    </row>
    <row r="110" spans="1:19">
      <c r="B110" s="5" t="s">
        <v>33</v>
      </c>
      <c r="C110" s="84">
        <v>0.34452120278265458</v>
      </c>
    </row>
    <row r="111" spans="1:19">
      <c r="B111" s="5" t="s">
        <v>34</v>
      </c>
      <c r="C111" s="84">
        <v>0.17226708996147699</v>
      </c>
    </row>
  </sheetData>
  <phoneticPr fontId="2"/>
  <hyperlinks>
    <hyperlink ref="A19" r:id="rId1" display="③再エネ各月kW" xr:uid="{5B2308CD-1175-4746-9FEA-6AD7EB7B09AD}"/>
  </hyperlinks>
  <pageMargins left="0.7" right="0.7" top="0.75" bottom="0.75" header="0.3" footer="0.3"/>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C2560-ED70-4A2C-A024-9818CC51B3A4}">
  <sheetPr>
    <tabColor theme="8" tint="0.59999389629810485"/>
  </sheetPr>
  <dimension ref="A1:AF111"/>
  <sheetViews>
    <sheetView zoomScale="70" zoomScaleNormal="70" workbookViewId="0">
      <selection activeCell="D36" sqref="D36"/>
    </sheetView>
  </sheetViews>
  <sheetFormatPr defaultColWidth="9" defaultRowHeight="15"/>
  <cols>
    <col min="1" max="1" width="29.109375" style="1" customWidth="1"/>
    <col min="2" max="2" width="14.6640625" style="1" customWidth="1"/>
    <col min="3" max="3" width="9.77734375" style="1" customWidth="1"/>
    <col min="4" max="4" width="13.33203125" style="1" bestFit="1" customWidth="1"/>
    <col min="5" max="10" width="9.77734375" style="1" bestFit="1" customWidth="1"/>
    <col min="11" max="11" width="15.88671875" style="1" customWidth="1"/>
    <col min="12" max="12" width="10" style="1" bestFit="1" customWidth="1"/>
    <col min="13" max="14" width="4.5546875" style="1" customWidth="1"/>
    <col min="15" max="15" width="9.33203125" style="1" bestFit="1" customWidth="1"/>
    <col min="16" max="17" width="4.44140625" style="1" customWidth="1"/>
    <col min="18" max="18" width="5.44140625" style="1" customWidth="1"/>
    <col min="19" max="29" width="10.88671875" style="1" customWidth="1"/>
    <col min="30" max="16384" width="9" style="1"/>
  </cols>
  <sheetData>
    <row r="1" spans="1:14">
      <c r="J1" s="4" t="s">
        <v>35</v>
      </c>
      <c r="L1" s="32"/>
      <c r="M1" s="32"/>
      <c r="N1" s="30" t="s">
        <v>106</v>
      </c>
    </row>
    <row r="2" spans="1:14">
      <c r="B2" s="5" t="s">
        <v>26</v>
      </c>
      <c r="C2" s="5" t="s">
        <v>27</v>
      </c>
      <c r="D2" s="5" t="s">
        <v>28</v>
      </c>
      <c r="E2" s="5" t="s">
        <v>29</v>
      </c>
      <c r="F2" s="5" t="s">
        <v>30</v>
      </c>
      <c r="G2" s="5" t="s">
        <v>31</v>
      </c>
      <c r="H2" s="5" t="s">
        <v>32</v>
      </c>
      <c r="I2" s="5" t="s">
        <v>33</v>
      </c>
      <c r="J2" s="5" t="s">
        <v>34</v>
      </c>
    </row>
    <row r="3" spans="1:14">
      <c r="A3" s="1" t="s">
        <v>109</v>
      </c>
    </row>
    <row r="4" spans="1:14">
      <c r="A4" s="4" t="s">
        <v>11</v>
      </c>
      <c r="B4" s="51">
        <f>'計算用(太陽光)'!B4</f>
        <v>4902.6310231637299</v>
      </c>
      <c r="C4" s="51">
        <f>'計算用(太陽光)'!C4</f>
        <v>12337.15533197277</v>
      </c>
      <c r="D4" s="51">
        <f>'計算用(太陽光)'!D4</f>
        <v>41029.806351400504</v>
      </c>
      <c r="E4" s="51">
        <f>'計算用(太陽光)'!E4</f>
        <v>18147.172275722252</v>
      </c>
      <c r="F4" s="51">
        <f>'計算用(太陽光)'!F4</f>
        <v>3576.8221792260692</v>
      </c>
      <c r="G4" s="51">
        <f>'計算用(太陽光)'!G4</f>
        <v>17752.234046875001</v>
      </c>
      <c r="H4" s="51">
        <f>'計算用(太陽光)'!H4</f>
        <v>6935.0910849265902</v>
      </c>
      <c r="I4" s="51">
        <f>'計算用(太陽光)'!I4</f>
        <v>4796.1958635394449</v>
      </c>
      <c r="J4" s="51">
        <f>'計算用(太陽光)'!J4</f>
        <v>12635.792744800812</v>
      </c>
    </row>
    <row r="5" spans="1:14">
      <c r="A5" s="4" t="s">
        <v>12</v>
      </c>
      <c r="B5" s="51">
        <f>'計算用(太陽光)'!B5</f>
        <v>4409.5107677687583</v>
      </c>
      <c r="C5" s="51">
        <f>'計算用(太陽光)'!C5</f>
        <v>11334.896399722922</v>
      </c>
      <c r="D5" s="51">
        <f>'計算用(太陽光)'!D5</f>
        <v>40683.603790469264</v>
      </c>
      <c r="E5" s="51">
        <f>'計算用(太陽光)'!E5</f>
        <v>18380.694143436391</v>
      </c>
      <c r="F5" s="51">
        <f>'計算用(太陽光)'!F5</f>
        <v>3422.8666191446027</v>
      </c>
      <c r="G5" s="51">
        <f>'計算用(太陽光)'!G5</f>
        <v>18898.095041666664</v>
      </c>
      <c r="H5" s="51">
        <f>'計算用(太陽光)'!H5</f>
        <v>6826.6997522388774</v>
      </c>
      <c r="I5" s="51">
        <f>'計算用(太陽光)'!I5</f>
        <v>4964.2167377398728</v>
      </c>
      <c r="J5" s="51">
        <f>'計算用(太陽光)'!J5</f>
        <v>13597.644876043189</v>
      </c>
    </row>
    <row r="6" spans="1:14">
      <c r="A6" s="4" t="s">
        <v>13</v>
      </c>
      <c r="B6" s="51">
        <f>'計算用(太陽光)'!B6</f>
        <v>4598.296115224708</v>
      </c>
      <c r="C6" s="51">
        <f>'計算用(太陽光)'!C6</f>
        <v>12420.187906314708</v>
      </c>
      <c r="D6" s="51">
        <f>'計算用(太陽光)'!D6</f>
        <v>47387.44140560204</v>
      </c>
      <c r="E6" s="51">
        <f>'計算用(太陽光)'!E6</f>
        <v>20005.876738469335</v>
      </c>
      <c r="F6" s="51">
        <f>'計算用(太陽光)'!F6</f>
        <v>3987.3570061099795</v>
      </c>
      <c r="G6" s="51">
        <f>'計算用(太陽光)'!G6</f>
        <v>21668.212593750002</v>
      </c>
      <c r="H6" s="51">
        <f>'計算用(太陽光)'!H6</f>
        <v>7832.7541642822325</v>
      </c>
      <c r="I6" s="51">
        <f>'計算用(太陽光)'!I6</f>
        <v>5773.7673134328352</v>
      </c>
      <c r="J6" s="51">
        <f>'計算用(太陽光)'!J6</f>
        <v>15328.763476869441</v>
      </c>
    </row>
    <row r="7" spans="1:14">
      <c r="A7" s="4" t="s">
        <v>14</v>
      </c>
      <c r="B7" s="51">
        <f>'計算用(太陽光)'!B7</f>
        <v>5365.2364759529746</v>
      </c>
      <c r="C7" s="51">
        <f>'計算用(太陽光)'!C7</f>
        <v>15050.038410039704</v>
      </c>
      <c r="D7" s="51">
        <f>'計算用(太陽光)'!D7</f>
        <v>61601.13279228811</v>
      </c>
      <c r="E7" s="51">
        <f>'計算用(太陽光)'!E7</f>
        <v>24792.42</v>
      </c>
      <c r="F7" s="51">
        <f>'計算用(太陽光)'!F7</f>
        <v>4811.72</v>
      </c>
      <c r="G7" s="51">
        <f>'計算用(太陽光)'!G7</f>
        <v>27473.179515625001</v>
      </c>
      <c r="H7" s="51">
        <f>'計算用(太陽光)'!H7</f>
        <v>10074.584820358757</v>
      </c>
      <c r="I7" s="51">
        <f>'計算用(太陽光)'!I7</f>
        <v>7163.74</v>
      </c>
      <c r="J7" s="51">
        <f>'計算用(太陽光)'!J7</f>
        <v>19828.307999999997</v>
      </c>
    </row>
    <row r="8" spans="1:14">
      <c r="A8" s="4" t="s">
        <v>15</v>
      </c>
      <c r="B8" s="51">
        <f>'計算用(太陽光)'!B8</f>
        <v>5429.45</v>
      </c>
      <c r="C8" s="51">
        <f>'計算用(太陽光)'!C8</f>
        <v>15401.688</v>
      </c>
      <c r="D8" s="51">
        <f>'計算用(太陽光)'!D8</f>
        <v>61599.899999999994</v>
      </c>
      <c r="E8" s="51">
        <f>'計算用(太陽光)'!E8</f>
        <v>24792.42</v>
      </c>
      <c r="F8" s="51">
        <f>'計算用(太陽光)'!F8</f>
        <v>4811.72</v>
      </c>
      <c r="G8" s="51">
        <f>'計算用(太陽光)'!G8</f>
        <v>27476.25</v>
      </c>
      <c r="H8" s="51">
        <f>'計算用(太陽光)'!H8</f>
        <v>10072.02354</v>
      </c>
      <c r="I8" s="51">
        <f>'計算用(太陽光)'!I8</f>
        <v>7163.74</v>
      </c>
      <c r="J8" s="51">
        <f>'計算用(太陽光)'!J8</f>
        <v>19828.307999999997</v>
      </c>
    </row>
    <row r="9" spans="1:14">
      <c r="A9" s="4" t="s">
        <v>16</v>
      </c>
      <c r="B9" s="51">
        <f>'計算用(太陽光)'!B9</f>
        <v>5017.3262994893721</v>
      </c>
      <c r="C9" s="51">
        <f>'計算用(太陽光)'!C9</f>
        <v>13657.771660637582</v>
      </c>
      <c r="D9" s="51">
        <f>'計算用(太陽光)'!D9</f>
        <v>52244.057524918149</v>
      </c>
      <c r="E9" s="51">
        <f>'計算用(太陽光)'!E9</f>
        <v>22785.017980233148</v>
      </c>
      <c r="F9" s="51">
        <f>'計算用(太陽光)'!F9</f>
        <v>4225.6730769230771</v>
      </c>
      <c r="G9" s="51">
        <f>'計算用(太陽光)'!G9</f>
        <v>23851.58746875</v>
      </c>
      <c r="H9" s="51">
        <f>'計算用(太陽光)'!H9</f>
        <v>8776.6430750972904</v>
      </c>
      <c r="I9" s="51">
        <f>'計算用(太陽光)'!I9</f>
        <v>6415.2970149253733</v>
      </c>
      <c r="J9" s="51">
        <f>'計算用(太陽光)'!J9</f>
        <v>17257.010536079841</v>
      </c>
    </row>
    <row r="10" spans="1:14">
      <c r="A10" s="4" t="s">
        <v>17</v>
      </c>
      <c r="B10" s="51">
        <f>'計算用(太陽光)'!B10</f>
        <v>4636.3074460502867</v>
      </c>
      <c r="C10" s="51">
        <f>'計算用(太陽光)'!C10</f>
        <v>11749.499267336025</v>
      </c>
      <c r="D10" s="51">
        <f>'計算用(太陽光)'!D10</f>
        <v>42394.91191851582</v>
      </c>
      <c r="E10" s="51">
        <f>'計算用(太陽光)'!E10</f>
        <v>19024.686872782564</v>
      </c>
      <c r="F10" s="51">
        <f>'計算用(太陽光)'!F10</f>
        <v>3551.166252545825</v>
      </c>
      <c r="G10" s="51">
        <f>'計算用(太陽光)'!G10</f>
        <v>19483.807557291664</v>
      </c>
      <c r="H10" s="51">
        <f>'計算用(太陽光)'!H10</f>
        <v>7359.5851483880406</v>
      </c>
      <c r="I10" s="51">
        <f>'計算用(太陽光)'!I10</f>
        <v>5391.8998720682303</v>
      </c>
      <c r="J10" s="51">
        <f>'計算用(太陽光)'!J10</f>
        <v>14828.402014098627</v>
      </c>
    </row>
    <row r="11" spans="1:14">
      <c r="A11" s="4" t="s">
        <v>18</v>
      </c>
      <c r="B11" s="51">
        <f>'計算用(太陽光)'!B11</f>
        <v>5368.7253157790537</v>
      </c>
      <c r="C11" s="51">
        <f>'計算用(太陽光)'!C11</f>
        <v>13259.921714460219</v>
      </c>
      <c r="D11" s="51">
        <f>'計算用(太陽光)'!D11</f>
        <v>43539.631810112769</v>
      </c>
      <c r="E11" s="51">
        <f>'計算用(太陽光)'!E11</f>
        <v>18979.664584389255</v>
      </c>
      <c r="F11" s="51">
        <f>'計算用(太陽光)'!F11</f>
        <v>3848.8090020366599</v>
      </c>
      <c r="G11" s="51">
        <f>'計算用(太陽光)'!G11</f>
        <v>18665.038229166665</v>
      </c>
      <c r="H11" s="51">
        <f>'計算用(太陽光)'!H11</f>
        <v>7680.1061112469779</v>
      </c>
      <c r="I11" s="51">
        <f>'計算用(太陽光)'!I11</f>
        <v>5132.2376119402988</v>
      </c>
      <c r="J11" s="51">
        <f>'計算用(太陽光)'!J11</f>
        <v>14380.965802197803</v>
      </c>
    </row>
    <row r="12" spans="1:14">
      <c r="A12" s="4" t="s">
        <v>19</v>
      </c>
      <c r="B12" s="51">
        <f>'計算用(太陽光)'!B12</f>
        <v>6125.5144042763804</v>
      </c>
      <c r="C12" s="51">
        <f>'計算用(太陽光)'!C12</f>
        <v>14993.045701902307</v>
      </c>
      <c r="D12" s="51">
        <f>'計算用(太陽光)'!D12</f>
        <v>49294.25521935249</v>
      </c>
      <c r="E12" s="51">
        <f>'計算用(太陽光)'!E12</f>
        <v>22252.020892042576</v>
      </c>
      <c r="F12" s="51">
        <f>'計算用(太陽光)'!F12</f>
        <v>4700.6737678207737</v>
      </c>
      <c r="G12" s="51">
        <f>'計算用(太陽光)'!G12</f>
        <v>24411.745947916668</v>
      </c>
      <c r="H12" s="51">
        <f>'計算用(太陽光)'!H12</f>
        <v>9608.6813914413797</v>
      </c>
      <c r="I12" s="51">
        <f>'計算用(太陽光)'!I12</f>
        <v>6858.2520469083156</v>
      </c>
      <c r="J12" s="51">
        <f>'計算用(太陽光)'!J12</f>
        <v>17016.458486670796</v>
      </c>
    </row>
    <row r="13" spans="1:14">
      <c r="A13" s="4" t="s">
        <v>20</v>
      </c>
      <c r="B13" s="51">
        <f>'計算用(太陽光)'!B13</f>
        <v>6378.32</v>
      </c>
      <c r="C13" s="51">
        <f>'計算用(太陽光)'!C13</f>
        <v>15903.616</v>
      </c>
      <c r="D13" s="51">
        <f>'計算用(太陽光)'!D13</f>
        <v>53471.690715896686</v>
      </c>
      <c r="E13" s="51">
        <f>'計算用(太陽光)'!E13</f>
        <v>23725.365770400407</v>
      </c>
      <c r="F13" s="51">
        <f>'計算用(太陽光)'!F13</f>
        <v>5039.37</v>
      </c>
      <c r="G13" s="51">
        <f>'計算用(太陽光)'!G13</f>
        <v>25260.159958333334</v>
      </c>
      <c r="H13" s="51">
        <f>'計算用(太陽光)'!H13</f>
        <v>9849.9855289052848</v>
      </c>
      <c r="I13" s="51">
        <f>'計算用(太陽光)'!I13</f>
        <v>6858.2520469083156</v>
      </c>
      <c r="J13" s="51">
        <f>'計算用(太陽光)'!J13</f>
        <v>18496.009112667693</v>
      </c>
    </row>
    <row r="14" spans="1:14">
      <c r="A14" s="4" t="s">
        <v>21</v>
      </c>
      <c r="B14" s="51">
        <f>'計算用(太陽光)'!B14</f>
        <v>6340.5629305088105</v>
      </c>
      <c r="C14" s="51">
        <f>'計算用(太陽光)'!C14</f>
        <v>15846.399604269391</v>
      </c>
      <c r="D14" s="51">
        <f>'計算用(太陽光)'!D14</f>
        <v>53469.897563477629</v>
      </c>
      <c r="E14" s="51">
        <f>'計算用(太陽光)'!E14</f>
        <v>23725.365770400407</v>
      </c>
      <c r="F14" s="51">
        <f>'計算用(太陽光)'!F14</f>
        <v>5039.37</v>
      </c>
      <c r="G14" s="51">
        <f>'計算用(太陽光)'!G14</f>
        <v>25274.472218749997</v>
      </c>
      <c r="H14" s="51">
        <f>'計算用(太陽光)'!H14</f>
        <v>9849.863066802267</v>
      </c>
      <c r="I14" s="51">
        <f>'計算用(太陽光)'!I14</f>
        <v>6858.2520469083156</v>
      </c>
      <c r="J14" s="51">
        <f>'計算用(太陽光)'!J14</f>
        <v>18496.009112667693</v>
      </c>
    </row>
    <row r="15" spans="1:14">
      <c r="A15" s="4" t="s">
        <v>22</v>
      </c>
      <c r="B15" s="51">
        <f>'計算用(太陽光)'!B15</f>
        <v>5570.8965139576321</v>
      </c>
      <c r="C15" s="51">
        <f>'計算用(太陽光)'!C15</f>
        <v>14335.265152229289</v>
      </c>
      <c r="D15" s="51">
        <f>'計算用(太陽光)'!D15</f>
        <v>48376.084964714442</v>
      </c>
      <c r="E15" s="51">
        <f>'計算用(太陽光)'!E15</f>
        <v>21046.749637607703</v>
      </c>
      <c r="F15" s="51">
        <f>'計算用(太陽光)'!F15</f>
        <v>4310.6556822810589</v>
      </c>
      <c r="G15" s="51">
        <f>'計算用(太陽光)'!G15</f>
        <v>21744.874703124999</v>
      </c>
      <c r="H15" s="51">
        <f>'計算用(太陽光)'!H15</f>
        <v>8130.2948349638573</v>
      </c>
      <c r="I15" s="51">
        <f>'計算用(太陽光)'!I15</f>
        <v>5743.2135181236681</v>
      </c>
      <c r="J15" s="51">
        <f>'計算用(太陽光)'!J15</f>
        <v>15293.063235851887</v>
      </c>
    </row>
    <row r="16" spans="1:14">
      <c r="B16" s="9"/>
      <c r="C16" s="9"/>
      <c r="D16" s="9"/>
      <c r="E16" s="9"/>
      <c r="F16" s="9"/>
      <c r="G16" s="9"/>
      <c r="H16" s="9"/>
      <c r="I16" s="9"/>
      <c r="J16" s="9"/>
      <c r="K16" s="9"/>
    </row>
    <row r="17" spans="1:31">
      <c r="A17" s="1" t="s">
        <v>153</v>
      </c>
      <c r="B17" s="56">
        <f>'計算用(太陽光)'!B17</f>
        <v>188858.0287090936</v>
      </c>
      <c r="C17" s="9"/>
      <c r="D17" s="9"/>
      <c r="E17" s="9"/>
      <c r="F17" s="9"/>
      <c r="G17" s="9"/>
      <c r="H17" s="9"/>
      <c r="I17" s="9"/>
      <c r="J17" s="9"/>
      <c r="K17" s="9"/>
    </row>
    <row r="18" spans="1:31">
      <c r="L18" s="44"/>
      <c r="M18" s="44"/>
    </row>
    <row r="19" spans="1:31" ht="15.6" thickBot="1">
      <c r="A19" s="64" t="s">
        <v>136</v>
      </c>
      <c r="B19" s="8" t="s">
        <v>41</v>
      </c>
      <c r="C19" s="4"/>
      <c r="D19" s="4"/>
      <c r="E19" s="4"/>
      <c r="F19" s="4"/>
      <c r="G19" s="4"/>
      <c r="H19" s="4"/>
      <c r="I19" s="4"/>
      <c r="J19" s="4"/>
      <c r="K19" s="4"/>
      <c r="O19" s="1" t="s">
        <v>113</v>
      </c>
    </row>
    <row r="20" spans="1:31">
      <c r="A20" s="4" t="s">
        <v>11</v>
      </c>
      <c r="B20" s="35">
        <v>0.39249867690309154</v>
      </c>
      <c r="C20" s="35">
        <v>0.7227902027094314</v>
      </c>
      <c r="D20" s="35">
        <v>0.49936373442722959</v>
      </c>
      <c r="E20" s="35">
        <v>0.49875697238503491</v>
      </c>
      <c r="F20" s="35">
        <v>0.66285202103367025</v>
      </c>
      <c r="G20" s="35">
        <v>0.49718445224682628</v>
      </c>
      <c r="H20" s="35">
        <v>0.46491404674896453</v>
      </c>
      <c r="I20" s="35">
        <v>0.4604007773101807</v>
      </c>
      <c r="J20" s="35">
        <v>0.24336179310337519</v>
      </c>
      <c r="O20" s="94" t="e">
        <f>HLOOKUP('入力シート(水力)'!$E$13,$B$2:$J$31,ROW()-1,0)</f>
        <v>#N/A</v>
      </c>
    </row>
    <row r="21" spans="1:31">
      <c r="A21" s="4" t="s">
        <v>12</v>
      </c>
      <c r="B21" s="35">
        <v>0.60672980701940449</v>
      </c>
      <c r="C21" s="35">
        <v>0.66644763158604736</v>
      </c>
      <c r="D21" s="35">
        <v>0.55777227269517837</v>
      </c>
      <c r="E21" s="35">
        <v>0.52056675295102328</v>
      </c>
      <c r="F21" s="35">
        <v>0.66842362731296534</v>
      </c>
      <c r="G21" s="35">
        <v>0.56729714691437705</v>
      </c>
      <c r="H21" s="35">
        <v>0.3612876306176791</v>
      </c>
      <c r="I21" s="35">
        <v>0.46971396426959161</v>
      </c>
      <c r="J21" s="35">
        <v>0.2392175805632101</v>
      </c>
      <c r="O21" s="95" t="e">
        <f>HLOOKUP('入力シート(水力)'!$E$13,$B$2:$J$31,ROW()-1,0)</f>
        <v>#N/A</v>
      </c>
    </row>
    <row r="22" spans="1:31">
      <c r="A22" s="4" t="s">
        <v>13</v>
      </c>
      <c r="B22" s="35">
        <v>0.5177463412231067</v>
      </c>
      <c r="C22" s="35">
        <v>0.48816717602513465</v>
      </c>
      <c r="D22" s="35">
        <v>0.55049870896860076</v>
      </c>
      <c r="E22" s="35">
        <v>0.51104049486788927</v>
      </c>
      <c r="F22" s="35">
        <v>0.55157915215970854</v>
      </c>
      <c r="G22" s="35">
        <v>0.56088491994541123</v>
      </c>
      <c r="H22" s="35">
        <v>0.36381228308512725</v>
      </c>
      <c r="I22" s="35">
        <v>0.5426516788310215</v>
      </c>
      <c r="J22" s="35">
        <v>0.35529712420593296</v>
      </c>
      <c r="O22" s="95" t="e">
        <f>HLOOKUP('入力シート(水力)'!$E$13,$B$2:$J$31,ROW()-1,0)</f>
        <v>#N/A</v>
      </c>
    </row>
    <row r="23" spans="1:31">
      <c r="A23" s="4" t="s">
        <v>14</v>
      </c>
      <c r="B23" s="35">
        <v>0.38770402379237723</v>
      </c>
      <c r="C23" s="35">
        <v>0.48544138920842206</v>
      </c>
      <c r="D23" s="35">
        <v>0.5288124990500116</v>
      </c>
      <c r="E23" s="35">
        <v>0.56376360125778224</v>
      </c>
      <c r="F23" s="35">
        <v>0.5404572969642405</v>
      </c>
      <c r="G23" s="35">
        <v>0.61469410762811838</v>
      </c>
      <c r="H23" s="35">
        <v>0.45448261058347672</v>
      </c>
      <c r="I23" s="35">
        <v>0.59858163681081122</v>
      </c>
      <c r="J23" s="35">
        <v>0.38403320306374533</v>
      </c>
      <c r="O23" s="95" t="e">
        <f>HLOOKUP('入力シート(水力)'!$E$13,$B$2:$J$31,ROW()-1,0)</f>
        <v>#N/A</v>
      </c>
    </row>
    <row r="24" spans="1:31">
      <c r="A24" s="4" t="s">
        <v>15</v>
      </c>
      <c r="B24" s="35">
        <v>0.4179696630747794</v>
      </c>
      <c r="C24" s="35">
        <v>0.41306591072316701</v>
      </c>
      <c r="D24" s="35">
        <v>0.49561932404086195</v>
      </c>
      <c r="E24" s="35">
        <v>0.46977668698622438</v>
      </c>
      <c r="F24" s="35">
        <v>0.43434201216596163</v>
      </c>
      <c r="G24" s="35">
        <v>0.49363131522002768</v>
      </c>
      <c r="H24" s="35">
        <v>0.3302690514749515</v>
      </c>
      <c r="I24" s="35">
        <v>0.47359043878840751</v>
      </c>
      <c r="J24" s="35">
        <v>0.27355801795362833</v>
      </c>
      <c r="O24" s="95" t="e">
        <f>HLOOKUP('入力シート(水力)'!$E$13,$B$2:$J$31,ROW()-1,0)</f>
        <v>#N/A</v>
      </c>
    </row>
    <row r="25" spans="1:31">
      <c r="A25" s="4" t="s">
        <v>16</v>
      </c>
      <c r="B25" s="35">
        <v>0.36658098252857979</v>
      </c>
      <c r="C25" s="35">
        <v>0.37937255814729948</v>
      </c>
      <c r="D25" s="35">
        <v>0.49351025968100509</v>
      </c>
      <c r="E25" s="35">
        <v>0.4802903377652506</v>
      </c>
      <c r="F25" s="35">
        <v>0.39795774528484013</v>
      </c>
      <c r="G25" s="35">
        <v>0.45047618926423855</v>
      </c>
      <c r="H25" s="35">
        <v>0.37123448033759349</v>
      </c>
      <c r="I25" s="35">
        <v>0.52688756463381803</v>
      </c>
      <c r="J25" s="35">
        <v>0.31928422081651769</v>
      </c>
      <c r="O25" s="95" t="e">
        <f>HLOOKUP('入力シート(水力)'!$E$13,$B$2:$J$31,ROW()-1,0)</f>
        <v>#N/A</v>
      </c>
    </row>
    <row r="26" spans="1:31">
      <c r="A26" s="4" t="s">
        <v>17</v>
      </c>
      <c r="B26" s="35">
        <v>0.31403109261425627</v>
      </c>
      <c r="C26" s="35">
        <v>0.27063066100049604</v>
      </c>
      <c r="D26" s="35">
        <v>0.39354882585865342</v>
      </c>
      <c r="E26" s="35">
        <v>0.38886346636413893</v>
      </c>
      <c r="F26" s="35">
        <v>0.31687965888339825</v>
      </c>
      <c r="G26" s="35">
        <v>0.31458312852894221</v>
      </c>
      <c r="H26" s="35">
        <v>0.25443324703890496</v>
      </c>
      <c r="I26" s="35">
        <v>0.384521421030251</v>
      </c>
      <c r="J26" s="35">
        <v>0.24102151765187027</v>
      </c>
      <c r="O26" s="95" t="e">
        <f>HLOOKUP('入力シート(水力)'!$E$13,$B$2:$J$31,ROW()-1,0)</f>
        <v>#N/A</v>
      </c>
    </row>
    <row r="27" spans="1:31">
      <c r="A27" s="4" t="s">
        <v>18</v>
      </c>
      <c r="B27" s="35">
        <v>0.32542390499102231</v>
      </c>
      <c r="C27" s="35">
        <v>0.38501556031334833</v>
      </c>
      <c r="D27" s="35">
        <v>0.34693738300366744</v>
      </c>
      <c r="E27" s="35">
        <v>0.3011130195980451</v>
      </c>
      <c r="F27" s="35">
        <v>0.32570294240418751</v>
      </c>
      <c r="G27" s="35">
        <v>0.26178014949844097</v>
      </c>
      <c r="H27" s="35">
        <v>0.17579564308865306</v>
      </c>
      <c r="I27" s="35">
        <v>0.28400486128353492</v>
      </c>
      <c r="J27" s="35">
        <v>0.18400434591004891</v>
      </c>
      <c r="O27" s="95" t="e">
        <f>HLOOKUP('入力シート(水力)'!$E$13,$B$2:$J$31,ROW()-1,0)</f>
        <v>#N/A</v>
      </c>
    </row>
    <row r="28" spans="1:31">
      <c r="A28" s="4" t="s">
        <v>19</v>
      </c>
      <c r="B28" s="35">
        <v>0.30280033789810334</v>
      </c>
      <c r="C28" s="35">
        <v>0.48291169862163058</v>
      </c>
      <c r="D28" s="35">
        <v>0.36695835268766308</v>
      </c>
      <c r="E28" s="35">
        <v>0.30749626233275973</v>
      </c>
      <c r="F28" s="35">
        <v>0.411675685065227</v>
      </c>
      <c r="G28" s="35">
        <v>0.31660622484765188</v>
      </c>
      <c r="H28" s="35">
        <v>0.26702634189965285</v>
      </c>
      <c r="I28" s="35">
        <v>0.28170834121210631</v>
      </c>
      <c r="J28" s="35">
        <v>0.18539415200551723</v>
      </c>
      <c r="O28" s="95" t="e">
        <f>HLOOKUP('入力シート(水力)'!$E$13,$B$2:$J$31,ROW()-1,0)</f>
        <v>#N/A</v>
      </c>
    </row>
    <row r="29" spans="1:31">
      <c r="A29" s="4" t="s">
        <v>20</v>
      </c>
      <c r="B29" s="35">
        <v>0.26140128338593915</v>
      </c>
      <c r="C29" s="35">
        <v>0.38826578739763723</v>
      </c>
      <c r="D29" s="35">
        <v>0.31639084562975917</v>
      </c>
      <c r="E29" s="35">
        <v>0.2410884242194947</v>
      </c>
      <c r="F29" s="35">
        <v>0.33159261708494708</v>
      </c>
      <c r="G29" s="35">
        <v>0.30252645963634284</v>
      </c>
      <c r="H29" s="35">
        <v>0.33203808478968605</v>
      </c>
      <c r="I29" s="35">
        <v>0.24941501468823421</v>
      </c>
      <c r="J29" s="35">
        <v>0.17610898128359873</v>
      </c>
      <c r="O29" s="95" t="e">
        <f>HLOOKUP('入力シート(水力)'!$E$13,$B$2:$J$31,ROW()-1,0)</f>
        <v>#N/A</v>
      </c>
    </row>
    <row r="30" spans="1:31">
      <c r="A30" s="4" t="s">
        <v>21</v>
      </c>
      <c r="B30" s="35">
        <v>0.26359791345556088</v>
      </c>
      <c r="C30" s="35">
        <v>0.42159375691325468</v>
      </c>
      <c r="D30" s="35">
        <v>0.31345765185735319</v>
      </c>
      <c r="E30" s="35">
        <v>0.27595121690483798</v>
      </c>
      <c r="F30" s="35">
        <v>0.33926243453934568</v>
      </c>
      <c r="G30" s="35">
        <v>0.37138694214061302</v>
      </c>
      <c r="H30" s="35">
        <v>0.41847805089783302</v>
      </c>
      <c r="I30" s="35">
        <v>0.34794631329133141</v>
      </c>
      <c r="J30" s="35">
        <v>0.19924317983052708</v>
      </c>
      <c r="O30" s="95" t="e">
        <f>HLOOKUP('入力シート(水力)'!$E$13,$B$2:$J$31,ROW()-1,0)</f>
        <v>#N/A</v>
      </c>
      <c r="R30" s="1" t="s">
        <v>114</v>
      </c>
    </row>
    <row r="31" spans="1:31" ht="15.6" thickBot="1">
      <c r="A31" s="4" t="s">
        <v>22</v>
      </c>
      <c r="B31" s="35">
        <v>0.25184475444180049</v>
      </c>
      <c r="C31" s="35">
        <v>0.5397746721648935</v>
      </c>
      <c r="D31" s="35">
        <v>0.38532767459424982</v>
      </c>
      <c r="E31" s="35">
        <v>0.38140242865629881</v>
      </c>
      <c r="F31" s="35">
        <v>0.47026518590360722</v>
      </c>
      <c r="G31" s="35">
        <v>0.42387397632828394</v>
      </c>
      <c r="H31" s="35">
        <v>0.51583505064027479</v>
      </c>
      <c r="I31" s="35">
        <v>0.48445541426727012</v>
      </c>
      <c r="J31" s="35">
        <v>0.22842980537623547</v>
      </c>
      <c r="O31" s="96" t="e">
        <f>HLOOKUP('入力シート(水力)'!$E$13,$B$2:$J$31,ROW()-1,0)</f>
        <v>#N/A</v>
      </c>
      <c r="AA31" s="4" t="s">
        <v>35</v>
      </c>
    </row>
    <row r="32" spans="1:31">
      <c r="A32" s="4"/>
      <c r="B32" s="4"/>
      <c r="C32" s="4"/>
      <c r="D32" s="4"/>
      <c r="E32" s="4"/>
      <c r="F32" s="4"/>
      <c r="G32" s="4"/>
      <c r="H32" s="4"/>
      <c r="I32" s="4"/>
      <c r="J32" s="4"/>
      <c r="O32" s="1" t="s">
        <v>49</v>
      </c>
      <c r="R32" s="4"/>
      <c r="S32" s="5" t="s">
        <v>26</v>
      </c>
      <c r="T32" s="5" t="s">
        <v>27</v>
      </c>
      <c r="U32" s="5" t="s">
        <v>28</v>
      </c>
      <c r="V32" s="5" t="s">
        <v>29</v>
      </c>
      <c r="W32" s="5" t="s">
        <v>30</v>
      </c>
      <c r="X32" s="5" t="s">
        <v>31</v>
      </c>
      <c r="Y32" s="5" t="s">
        <v>32</v>
      </c>
      <c r="Z32" s="5" t="s">
        <v>33</v>
      </c>
      <c r="AA32" s="5" t="s">
        <v>34</v>
      </c>
      <c r="AE32" s="1" t="s">
        <v>113</v>
      </c>
    </row>
    <row r="33" spans="1:31" ht="15.6" thickBot="1">
      <c r="A33" s="4"/>
      <c r="B33" s="8" t="s">
        <v>42</v>
      </c>
      <c r="C33" s="4"/>
      <c r="D33" s="4"/>
      <c r="E33" s="4"/>
      <c r="F33" s="4"/>
      <c r="G33" s="4"/>
      <c r="H33" s="4"/>
      <c r="I33" s="4"/>
      <c r="J33" s="4"/>
      <c r="K33" s="9" t="s">
        <v>36</v>
      </c>
      <c r="L33" s="9" t="s">
        <v>137</v>
      </c>
      <c r="M33" s="9"/>
      <c r="O33" s="9" t="s">
        <v>36</v>
      </c>
      <c r="R33" s="4"/>
      <c r="S33" s="8" t="s">
        <v>42</v>
      </c>
      <c r="T33" s="4"/>
      <c r="U33" s="4"/>
      <c r="V33" s="4"/>
      <c r="W33" s="4"/>
      <c r="X33" s="4"/>
      <c r="Y33" s="4"/>
      <c r="Z33" s="4"/>
      <c r="AA33" s="4"/>
      <c r="AB33" s="9" t="s">
        <v>36</v>
      </c>
      <c r="AC33" s="9" t="s">
        <v>137</v>
      </c>
      <c r="AE33" s="9" t="s">
        <v>36</v>
      </c>
    </row>
    <row r="34" spans="1:31">
      <c r="A34" s="4" t="s">
        <v>11</v>
      </c>
      <c r="B34" s="57">
        <f>IF('入力シート(水力)'!$E$13=B$2,B20*'入力シート(水力)'!$E$16/1000,0)</f>
        <v>0</v>
      </c>
      <c r="C34" s="57">
        <f>IF('入力シート(水力)'!$E$13=C$2,C20*'入力シート(水力)'!$E$16/1000,0)</f>
        <v>0</v>
      </c>
      <c r="D34" s="57">
        <f>IF('入力シート(水力)'!$E$13=D$2,D20*'入力シート(水力)'!$E$16/1000,0)</f>
        <v>0</v>
      </c>
      <c r="E34" s="57">
        <f>IF('入力シート(水力)'!$E$13=E$2,E20*'入力シート(水力)'!$E$16/1000,0)</f>
        <v>0</v>
      </c>
      <c r="F34" s="57">
        <f>IF('入力シート(水力)'!$E$13=F$2,F20*'入力シート(水力)'!$E$16/1000,0)</f>
        <v>0</v>
      </c>
      <c r="G34" s="57">
        <f>IF('入力シート(水力)'!$E$13=G$2,G20*'入力シート(水力)'!$E$16/1000,0)</f>
        <v>0</v>
      </c>
      <c r="H34" s="57">
        <f>IF('入力シート(水力)'!$E$13=H$2,H20*'入力シート(水力)'!$E$16/1000,0)</f>
        <v>0</v>
      </c>
      <c r="I34" s="57">
        <f>IF('入力シート(水力)'!$E$13=I$2,I20*'入力シート(水力)'!$E$16/1000,0)</f>
        <v>0</v>
      </c>
      <c r="J34" s="58">
        <f>IF('入力シート(水力)'!$E$13=J$2,J20*'入力シート(水力)'!$E$16/1000,0)</f>
        <v>0</v>
      </c>
      <c r="K34" s="59">
        <f>SUM(B34:J34)</f>
        <v>0</v>
      </c>
      <c r="L34" s="60">
        <f>MIN($K$34:$K$45)</f>
        <v>0</v>
      </c>
      <c r="M34" s="89"/>
      <c r="O34" s="100">
        <f>K34*1000</f>
        <v>0</v>
      </c>
      <c r="R34" s="4" t="s">
        <v>11</v>
      </c>
      <c r="S34" s="37">
        <f>IF('入力シート(水力)'!$E$13=B$2,B20*'入力シート(水力)'!$E$24/1000,0)</f>
        <v>0</v>
      </c>
      <c r="T34" s="37">
        <f>IF('入力シート(水力)'!$E$13=C$2,C20*'入力シート(水力)'!$E$24/1000,0)</f>
        <v>0</v>
      </c>
      <c r="U34" s="37">
        <f>IF('入力シート(水力)'!$E$13=D$2,D20*'入力シート(水力)'!$E$24/1000,0)</f>
        <v>0</v>
      </c>
      <c r="V34" s="37">
        <f>IF('入力シート(水力)'!$E$13=E$2,E20*'入力シート(水力)'!$E$24/1000,0)</f>
        <v>0</v>
      </c>
      <c r="W34" s="37">
        <f>IF('入力シート(水力)'!$E$13=F$2,F20*'入力シート(水力)'!$E$24/1000,0)</f>
        <v>0</v>
      </c>
      <c r="X34" s="37">
        <f>IF('入力シート(水力)'!$E$13=G$2,G20*'入力シート(水力)'!$E$24/1000,0)</f>
        <v>0</v>
      </c>
      <c r="Y34" s="37">
        <f>IF('入力シート(水力)'!$E$13=H$2,H20*'入力シート(水力)'!$E$24/1000,0)</f>
        <v>0</v>
      </c>
      <c r="Z34" s="37">
        <f>IF('入力シート(水力)'!$E$13=I$2,I20*'入力シート(水力)'!$E$24/1000,0)</f>
        <v>0</v>
      </c>
      <c r="AA34" s="38">
        <f>IF('入力シート(水力)'!$E$13=J$2,J20*'入力シート(水力)'!$E$24/1000,0)</f>
        <v>0</v>
      </c>
      <c r="AB34" s="39">
        <f>SUM(S34:AA34)</f>
        <v>0</v>
      </c>
      <c r="AC34" s="40">
        <f>MIN($AB$34:$AB$45)</f>
        <v>0</v>
      </c>
      <c r="AE34" s="100">
        <f>AB34*1000</f>
        <v>0</v>
      </c>
    </row>
    <row r="35" spans="1:31">
      <c r="A35" s="4" t="s">
        <v>12</v>
      </c>
      <c r="B35" s="57">
        <f>IF('入力シート(水力)'!$E$13=B$2,B21*'入力シート(水力)'!$E$16/1000,0)</f>
        <v>0</v>
      </c>
      <c r="C35" s="57">
        <f>IF('入力シート(水力)'!$E$13=C$2,C21*'入力シート(水力)'!$E$16/1000,0)</f>
        <v>0</v>
      </c>
      <c r="D35" s="57">
        <f>IF('入力シート(水力)'!$E$13=D$2,D21*'入力シート(水力)'!$E$16/1000,0)</f>
        <v>0</v>
      </c>
      <c r="E35" s="57">
        <f>IF('入力シート(水力)'!$E$13=E$2,E21*'入力シート(水力)'!$E$16/1000,0)</f>
        <v>0</v>
      </c>
      <c r="F35" s="57">
        <f>IF('入力シート(水力)'!$E$13=F$2,F21*'入力シート(水力)'!$E$16/1000,0)</f>
        <v>0</v>
      </c>
      <c r="G35" s="57">
        <f>IF('入力シート(水力)'!$E$13=G$2,G21*'入力シート(水力)'!$E$16/1000,0)</f>
        <v>0</v>
      </c>
      <c r="H35" s="57">
        <f>IF('入力シート(水力)'!$E$13=H$2,H21*'入力シート(水力)'!$E$16/1000,0)</f>
        <v>0</v>
      </c>
      <c r="I35" s="57">
        <f>IF('入力シート(水力)'!$E$13=I$2,I21*'入力シート(水力)'!$E$16/1000,0)</f>
        <v>0</v>
      </c>
      <c r="J35" s="58">
        <f>IF('入力シート(水力)'!$E$13=J$2,J21*'入力シート(水力)'!$E$16/1000,0)</f>
        <v>0</v>
      </c>
      <c r="K35" s="59">
        <f t="shared" ref="K35:K45" si="0">SUM(B35:J35)</f>
        <v>0</v>
      </c>
      <c r="L35" s="60">
        <f t="shared" ref="L35:L45" si="1">MIN($K$34:$K$45)</f>
        <v>0</v>
      </c>
      <c r="M35" s="89"/>
      <c r="O35" s="101">
        <f>K35*1000</f>
        <v>0</v>
      </c>
      <c r="R35" s="4" t="s">
        <v>12</v>
      </c>
      <c r="S35" s="37">
        <f>IF('入力シート(水力)'!$E$13=B$2,B21*'入力シート(水力)'!$F$24/1000,0)</f>
        <v>0</v>
      </c>
      <c r="T35" s="37">
        <f>IF('入力シート(水力)'!$E$13=C$2,C21*'入力シート(水力)'!$F$24/1000,0)</f>
        <v>0</v>
      </c>
      <c r="U35" s="37">
        <f>IF('入力シート(水力)'!$E$13=D$2,D21*'入力シート(水力)'!$F$24/1000,0)</f>
        <v>0</v>
      </c>
      <c r="V35" s="37">
        <f>IF('入力シート(水力)'!$E$13=E$2,E21*'入力シート(水力)'!$F$24/1000,0)</f>
        <v>0</v>
      </c>
      <c r="W35" s="37">
        <f>IF('入力シート(水力)'!$E$13=F$2,F21*'入力シート(水力)'!$F$24/1000,0)</f>
        <v>0</v>
      </c>
      <c r="X35" s="37">
        <f>IF('入力シート(水力)'!$E$13=G$2,G21*'入力シート(水力)'!$F$24/1000,0)</f>
        <v>0</v>
      </c>
      <c r="Y35" s="37">
        <f>IF('入力シート(水力)'!$E$13=H$2,H21*'入力シート(水力)'!$F$24/1000,0)</f>
        <v>0</v>
      </c>
      <c r="Z35" s="37">
        <f>IF('入力シート(水力)'!$E$13=I$2,I21*'入力シート(水力)'!$F$24/1000,0)</f>
        <v>0</v>
      </c>
      <c r="AA35" s="38">
        <f>IF('入力シート(水力)'!$E$13=J$2,J21*'入力シート(水力)'!$F$24/1000,0)</f>
        <v>0</v>
      </c>
      <c r="AB35" s="39">
        <f t="shared" ref="AB35:AB44" si="2">SUM(S35:AA35)</f>
        <v>0</v>
      </c>
      <c r="AC35" s="40">
        <f t="shared" ref="AC35:AC45" si="3">MIN($AB$34:$AB$45)</f>
        <v>0</v>
      </c>
      <c r="AE35" s="101">
        <f t="shared" ref="AE35:AE44" si="4">AB35*1000</f>
        <v>0</v>
      </c>
    </row>
    <row r="36" spans="1:31">
      <c r="A36" s="4" t="s">
        <v>13</v>
      </c>
      <c r="B36" s="57">
        <f>IF('入力シート(水力)'!$E$13=B$2,B22*'入力シート(水力)'!$E$16/1000,0)</f>
        <v>0</v>
      </c>
      <c r="C36" s="57">
        <f>IF('入力シート(水力)'!$E$13=C$2,C22*'入力シート(水力)'!$E$16/1000,0)</f>
        <v>0</v>
      </c>
      <c r="D36" s="57">
        <f>IF('入力シート(水力)'!$E$13=D$2,D22*'入力シート(水力)'!$E$16/1000,0)</f>
        <v>0</v>
      </c>
      <c r="E36" s="57">
        <f>IF('入力シート(水力)'!$E$13=E$2,E22*'入力シート(水力)'!$E$16/1000,0)</f>
        <v>0</v>
      </c>
      <c r="F36" s="57">
        <f>IF('入力シート(水力)'!$E$13=F$2,F22*'入力シート(水力)'!$E$16/1000,0)</f>
        <v>0</v>
      </c>
      <c r="G36" s="57">
        <f>IF('入力シート(水力)'!$E$13=G$2,G22*'入力シート(水力)'!$E$16/1000,0)</f>
        <v>0</v>
      </c>
      <c r="H36" s="57">
        <f>IF('入力シート(水力)'!$E$13=H$2,H22*'入力シート(水力)'!$E$16/1000,0)</f>
        <v>0</v>
      </c>
      <c r="I36" s="57">
        <f>IF('入力シート(水力)'!$E$13=I$2,I22*'入力シート(水力)'!$E$16/1000,0)</f>
        <v>0</v>
      </c>
      <c r="J36" s="58">
        <f>IF('入力シート(水力)'!$E$13=J$2,J22*'入力シート(水力)'!$E$16/1000,0)</f>
        <v>0</v>
      </c>
      <c r="K36" s="59">
        <f t="shared" si="0"/>
        <v>0</v>
      </c>
      <c r="L36" s="60">
        <f t="shared" si="1"/>
        <v>0</v>
      </c>
      <c r="M36" s="89"/>
      <c r="O36" s="101">
        <f t="shared" ref="O36:O45" si="5">K36*1000</f>
        <v>0</v>
      </c>
      <c r="R36" s="4" t="s">
        <v>13</v>
      </c>
      <c r="S36" s="37">
        <f>IF('入力シート(水力)'!$E$13=B$2,B22*'入力シート(水力)'!$G$24/1000,0)</f>
        <v>0</v>
      </c>
      <c r="T36" s="37">
        <f>IF('入力シート(水力)'!$E$13=C$2,C22*'入力シート(水力)'!$G$24/1000,0)</f>
        <v>0</v>
      </c>
      <c r="U36" s="37">
        <f>IF('入力シート(水力)'!$E$13=D$2,D22*'入力シート(水力)'!$G$24/1000,0)</f>
        <v>0</v>
      </c>
      <c r="V36" s="37">
        <f>IF('入力シート(水力)'!$E$13=E$2,E22*'入力シート(水力)'!$G$24/1000,0)</f>
        <v>0</v>
      </c>
      <c r="W36" s="37">
        <f>IF('入力シート(水力)'!$E$13=F$2,F22*'入力シート(水力)'!$G$24/1000,0)</f>
        <v>0</v>
      </c>
      <c r="X36" s="37">
        <f>IF('入力シート(水力)'!$E$13=G$2,G22*'入力シート(水力)'!$G$24/1000,0)</f>
        <v>0</v>
      </c>
      <c r="Y36" s="37">
        <f>IF('入力シート(水力)'!$E$13=H$2,H22*'入力シート(水力)'!$G$24/1000,0)</f>
        <v>0</v>
      </c>
      <c r="Z36" s="37">
        <f>IF('入力シート(水力)'!$E$13=I$2,I22*'入力シート(水力)'!$G$24/1000,0)</f>
        <v>0</v>
      </c>
      <c r="AA36" s="38">
        <f>IF('入力シート(水力)'!$E$13=J$2,J22*'入力シート(水力)'!$G$24/1000,0)</f>
        <v>0</v>
      </c>
      <c r="AB36" s="39">
        <f>SUM(S36:AA36)</f>
        <v>0</v>
      </c>
      <c r="AC36" s="40">
        <f t="shared" si="3"/>
        <v>0</v>
      </c>
      <c r="AE36" s="101">
        <f t="shared" si="4"/>
        <v>0</v>
      </c>
    </row>
    <row r="37" spans="1:31">
      <c r="A37" s="4" t="s">
        <v>14</v>
      </c>
      <c r="B37" s="57">
        <f>IF('入力シート(水力)'!$E$13=B$2,B23*'入力シート(水力)'!$E$16/1000,0)</f>
        <v>0</v>
      </c>
      <c r="C37" s="57">
        <f>IF('入力シート(水力)'!$E$13=C$2,C23*'入力シート(水力)'!$E$16/1000,0)</f>
        <v>0</v>
      </c>
      <c r="D37" s="57">
        <f>IF('入力シート(水力)'!$E$13=D$2,D23*'入力シート(水力)'!$E$16/1000,0)</f>
        <v>0</v>
      </c>
      <c r="E37" s="57">
        <f>IF('入力シート(水力)'!$E$13=E$2,E23*'入力シート(水力)'!$E$16/1000,0)</f>
        <v>0</v>
      </c>
      <c r="F37" s="57">
        <f>IF('入力シート(水力)'!$E$13=F$2,F23*'入力シート(水力)'!$E$16/1000,0)</f>
        <v>0</v>
      </c>
      <c r="G37" s="57">
        <f>IF('入力シート(水力)'!$E$13=G$2,G23*'入力シート(水力)'!$E$16/1000,0)</f>
        <v>0</v>
      </c>
      <c r="H37" s="57">
        <f>IF('入力シート(水力)'!$E$13=H$2,H23*'入力シート(水力)'!$E$16/1000,0)</f>
        <v>0</v>
      </c>
      <c r="I37" s="57">
        <f>IF('入力シート(水力)'!$E$13=I$2,I23*'入力シート(水力)'!$E$16/1000,0)</f>
        <v>0</v>
      </c>
      <c r="J37" s="58">
        <f>IF('入力シート(水力)'!$E$13=J$2,J23*'入力シート(水力)'!$E$16/1000,0)</f>
        <v>0</v>
      </c>
      <c r="K37" s="59">
        <f t="shared" si="0"/>
        <v>0</v>
      </c>
      <c r="L37" s="60">
        <f t="shared" si="1"/>
        <v>0</v>
      </c>
      <c r="M37" s="89"/>
      <c r="O37" s="101">
        <f t="shared" si="5"/>
        <v>0</v>
      </c>
      <c r="R37" s="4" t="s">
        <v>14</v>
      </c>
      <c r="S37" s="37">
        <f>IF('入力シート(水力)'!$E$13=B$2,B23*'入力シート(水力)'!$H$24/1000,0)</f>
        <v>0</v>
      </c>
      <c r="T37" s="37">
        <f>IF('入力シート(水力)'!$E$13=C$2,C23*'入力シート(水力)'!$H$24/1000,0)</f>
        <v>0</v>
      </c>
      <c r="U37" s="37">
        <f>IF('入力シート(水力)'!$E$13=D$2,D23*'入力シート(水力)'!$H$24/1000,0)</f>
        <v>0</v>
      </c>
      <c r="V37" s="37">
        <f>IF('入力シート(水力)'!$E$13=E$2,E23*'入力シート(水力)'!$H$24/1000,0)</f>
        <v>0</v>
      </c>
      <c r="W37" s="37">
        <f>IF('入力シート(水力)'!$E$13=F$2,F23*'入力シート(水力)'!$H$24/1000,0)</f>
        <v>0</v>
      </c>
      <c r="X37" s="37">
        <f>IF('入力シート(水力)'!$E$13=G$2,G23*'入力シート(水力)'!$H$24/1000,0)</f>
        <v>0</v>
      </c>
      <c r="Y37" s="37">
        <f>IF('入力シート(水力)'!$E$13=H$2,H23*'入力シート(水力)'!$H$24/1000,0)</f>
        <v>0</v>
      </c>
      <c r="Z37" s="37">
        <f>IF('入力シート(水力)'!$E$13=I$2,I23*'入力シート(水力)'!$H$24/1000,0)</f>
        <v>0</v>
      </c>
      <c r="AA37" s="38">
        <f>IF('入力シート(水力)'!$E$13=J$2,J23*'入力シート(水力)'!$H$24/1000,0)</f>
        <v>0</v>
      </c>
      <c r="AB37" s="39">
        <f t="shared" si="2"/>
        <v>0</v>
      </c>
      <c r="AC37" s="40">
        <f t="shared" si="3"/>
        <v>0</v>
      </c>
      <c r="AE37" s="101">
        <f t="shared" si="4"/>
        <v>0</v>
      </c>
    </row>
    <row r="38" spans="1:31">
      <c r="A38" s="4" t="s">
        <v>15</v>
      </c>
      <c r="B38" s="57">
        <f>IF('入力シート(水力)'!$E$13=B$2,B24*'入力シート(水力)'!$E$16/1000,0)</f>
        <v>0</v>
      </c>
      <c r="C38" s="57">
        <f>IF('入力シート(水力)'!$E$13=C$2,C24*'入力シート(水力)'!$E$16/1000,0)</f>
        <v>0</v>
      </c>
      <c r="D38" s="57">
        <f>IF('入力シート(水力)'!$E$13=D$2,D24*'入力シート(水力)'!$E$16/1000,0)</f>
        <v>0</v>
      </c>
      <c r="E38" s="57">
        <f>IF('入力シート(水力)'!$E$13=E$2,E24*'入力シート(水力)'!$E$16/1000,0)</f>
        <v>0</v>
      </c>
      <c r="F38" s="57">
        <f>IF('入力シート(水力)'!$E$13=F$2,F24*'入力シート(水力)'!$E$16/1000,0)</f>
        <v>0</v>
      </c>
      <c r="G38" s="57">
        <f>IF('入力シート(水力)'!$E$13=G$2,G24*'入力シート(水力)'!$E$16/1000,0)</f>
        <v>0</v>
      </c>
      <c r="H38" s="57">
        <f>IF('入力シート(水力)'!$E$13=H$2,H24*'入力シート(水力)'!$E$16/1000,0)</f>
        <v>0</v>
      </c>
      <c r="I38" s="57">
        <f>IF('入力シート(水力)'!$E$13=I$2,I24*'入力シート(水力)'!$E$16/1000,0)</f>
        <v>0</v>
      </c>
      <c r="J38" s="58">
        <f>IF('入力シート(水力)'!$E$13=J$2,J24*'入力シート(水力)'!$E$16/1000,0)</f>
        <v>0</v>
      </c>
      <c r="K38" s="59">
        <f t="shared" si="0"/>
        <v>0</v>
      </c>
      <c r="L38" s="60">
        <f t="shared" si="1"/>
        <v>0</v>
      </c>
      <c r="M38" s="89"/>
      <c r="O38" s="101">
        <f t="shared" si="5"/>
        <v>0</v>
      </c>
      <c r="R38" s="4" t="s">
        <v>15</v>
      </c>
      <c r="S38" s="37">
        <f>IF('入力シート(水力)'!$E$13=B$2,B24*'入力シート(水力)'!$I$24/1000,0)</f>
        <v>0</v>
      </c>
      <c r="T38" s="37">
        <f>IF('入力シート(水力)'!$E$13=C$2,C24*'入力シート(水力)'!$I$24/1000,0)</f>
        <v>0</v>
      </c>
      <c r="U38" s="37">
        <f>IF('入力シート(水力)'!$E$13=D$2,D24*'入力シート(水力)'!$I$24/1000,0)</f>
        <v>0</v>
      </c>
      <c r="V38" s="37">
        <f>IF('入力シート(水力)'!$E$13=E$2,E24*'入力シート(水力)'!$I$24/1000,0)</f>
        <v>0</v>
      </c>
      <c r="W38" s="37">
        <f>IF('入力シート(水力)'!$E$13=F$2,F24*'入力シート(水力)'!$I$24/1000,0)</f>
        <v>0</v>
      </c>
      <c r="X38" s="37">
        <f>IF('入力シート(水力)'!$E$13=G$2,G24*'入力シート(水力)'!$I$24/1000,0)</f>
        <v>0</v>
      </c>
      <c r="Y38" s="37">
        <f>IF('入力シート(水力)'!$E$13=H$2,H24*'入力シート(水力)'!$I$24/1000,0)</f>
        <v>0</v>
      </c>
      <c r="Z38" s="37">
        <f>IF('入力シート(水力)'!$E$13=I$2,I24*'入力シート(水力)'!$I$24/1000,0)</f>
        <v>0</v>
      </c>
      <c r="AA38" s="38">
        <f>IF('入力シート(水力)'!$E$13=J$2,J24*'入力シート(水力)'!$I$24/1000,0)</f>
        <v>0</v>
      </c>
      <c r="AB38" s="39">
        <f t="shared" si="2"/>
        <v>0</v>
      </c>
      <c r="AC38" s="40">
        <f t="shared" si="3"/>
        <v>0</v>
      </c>
      <c r="AE38" s="101">
        <f t="shared" si="4"/>
        <v>0</v>
      </c>
    </row>
    <row r="39" spans="1:31">
      <c r="A39" s="4" t="s">
        <v>16</v>
      </c>
      <c r="B39" s="57">
        <f>IF('入力シート(水力)'!$E$13=B$2,B25*'入力シート(水力)'!$E$16/1000,0)</f>
        <v>0</v>
      </c>
      <c r="C39" s="57">
        <f>IF('入力シート(水力)'!$E$13=C$2,C25*'入力シート(水力)'!$E$16/1000,0)</f>
        <v>0</v>
      </c>
      <c r="D39" s="57">
        <f>IF('入力シート(水力)'!$E$13=D$2,D25*'入力シート(水力)'!$E$16/1000,0)</f>
        <v>0</v>
      </c>
      <c r="E39" s="57">
        <f>IF('入力シート(水力)'!$E$13=E$2,E25*'入力シート(水力)'!$E$16/1000,0)</f>
        <v>0</v>
      </c>
      <c r="F39" s="57">
        <f>IF('入力シート(水力)'!$E$13=F$2,F25*'入力シート(水力)'!$E$16/1000,0)</f>
        <v>0</v>
      </c>
      <c r="G39" s="57">
        <f>IF('入力シート(水力)'!$E$13=G$2,G25*'入力シート(水力)'!$E$16/1000,0)</f>
        <v>0</v>
      </c>
      <c r="H39" s="57">
        <f>IF('入力シート(水力)'!$E$13=H$2,H25*'入力シート(水力)'!$E$16/1000,0)</f>
        <v>0</v>
      </c>
      <c r="I39" s="57">
        <f>IF('入力シート(水力)'!$E$13=I$2,I25*'入力シート(水力)'!$E$16/1000,0)</f>
        <v>0</v>
      </c>
      <c r="J39" s="58">
        <f>IF('入力シート(水力)'!$E$13=J$2,J25*'入力シート(水力)'!$E$16/1000,0)</f>
        <v>0</v>
      </c>
      <c r="K39" s="59">
        <f t="shared" si="0"/>
        <v>0</v>
      </c>
      <c r="L39" s="60">
        <f t="shared" si="1"/>
        <v>0</v>
      </c>
      <c r="M39" s="89"/>
      <c r="O39" s="101">
        <f t="shared" si="5"/>
        <v>0</v>
      </c>
      <c r="R39" s="4" t="s">
        <v>16</v>
      </c>
      <c r="S39" s="37">
        <f>IF('入力シート(水力)'!$E$13=B$2,B25*'入力シート(水力)'!$J$24/1000,0)</f>
        <v>0</v>
      </c>
      <c r="T39" s="37">
        <f>IF('入力シート(水力)'!$E$13=C$2,C25*'入力シート(水力)'!$J$24/1000,0)</f>
        <v>0</v>
      </c>
      <c r="U39" s="37">
        <f>IF('入力シート(水力)'!$E$13=D$2,D25*'入力シート(水力)'!$J$24/1000,0)</f>
        <v>0</v>
      </c>
      <c r="V39" s="37">
        <f>IF('入力シート(水力)'!$E$13=E$2,E25*'入力シート(水力)'!$J$24/1000,0)</f>
        <v>0</v>
      </c>
      <c r="W39" s="37">
        <f>IF('入力シート(水力)'!$E$13=F$2,F25*'入力シート(水力)'!$J$24/1000,0)</f>
        <v>0</v>
      </c>
      <c r="X39" s="37">
        <f>IF('入力シート(水力)'!$E$13=G$2,G25*'入力シート(水力)'!$J$24/1000,0)</f>
        <v>0</v>
      </c>
      <c r="Y39" s="37">
        <f>IF('入力シート(水力)'!$E$13=H$2,H25*'入力シート(水力)'!$J$24/1000,0)</f>
        <v>0</v>
      </c>
      <c r="Z39" s="37">
        <f>IF('入力シート(水力)'!$E$13=I$2,I25*'入力シート(水力)'!$J$24/1000,0)</f>
        <v>0</v>
      </c>
      <c r="AA39" s="38">
        <f>IF('入力シート(水力)'!$E$13=J$2,J25*'入力シート(水力)'!$J$24/1000,0)</f>
        <v>0</v>
      </c>
      <c r="AB39" s="39">
        <f t="shared" si="2"/>
        <v>0</v>
      </c>
      <c r="AC39" s="40">
        <f>MIN($AB$34:$AB$45)</f>
        <v>0</v>
      </c>
      <c r="AE39" s="101">
        <f t="shared" si="4"/>
        <v>0</v>
      </c>
    </row>
    <row r="40" spans="1:31">
      <c r="A40" s="4" t="s">
        <v>17</v>
      </c>
      <c r="B40" s="57">
        <f>IF('入力シート(水力)'!$E$13=B$2,B26*'入力シート(水力)'!$E$16/1000,0)</f>
        <v>0</v>
      </c>
      <c r="C40" s="57">
        <f>IF('入力シート(水力)'!$E$13=C$2,C26*'入力シート(水力)'!$E$16/1000,0)</f>
        <v>0</v>
      </c>
      <c r="D40" s="57">
        <f>IF('入力シート(水力)'!$E$13=D$2,D26*'入力シート(水力)'!$E$16/1000,0)</f>
        <v>0</v>
      </c>
      <c r="E40" s="57">
        <f>IF('入力シート(水力)'!$E$13=E$2,E26*'入力シート(水力)'!$E$16/1000,0)</f>
        <v>0</v>
      </c>
      <c r="F40" s="57">
        <f>IF('入力シート(水力)'!$E$13=F$2,F26*'入力シート(水力)'!$E$16/1000,0)</f>
        <v>0</v>
      </c>
      <c r="G40" s="57">
        <f>IF('入力シート(水力)'!$E$13=G$2,G26*'入力シート(水力)'!$E$16/1000,0)</f>
        <v>0</v>
      </c>
      <c r="H40" s="57">
        <f>IF('入力シート(水力)'!$E$13=H$2,H26*'入力シート(水力)'!$E$16/1000,0)</f>
        <v>0</v>
      </c>
      <c r="I40" s="57">
        <f>IF('入力シート(水力)'!$E$13=I$2,I26*'入力シート(水力)'!$E$16/1000,0)</f>
        <v>0</v>
      </c>
      <c r="J40" s="58">
        <f>IF('入力シート(水力)'!$E$13=J$2,J26*'入力シート(水力)'!$E$16/1000,0)</f>
        <v>0</v>
      </c>
      <c r="K40" s="59">
        <f t="shared" si="0"/>
        <v>0</v>
      </c>
      <c r="L40" s="60">
        <f t="shared" si="1"/>
        <v>0</v>
      </c>
      <c r="M40" s="89"/>
      <c r="O40" s="101">
        <f t="shared" si="5"/>
        <v>0</v>
      </c>
      <c r="R40" s="4" t="s">
        <v>17</v>
      </c>
      <c r="S40" s="37">
        <f>IF('入力シート(水力)'!$E$13=B$2,B26*'入力シート(水力)'!$K$24/1000,0)</f>
        <v>0</v>
      </c>
      <c r="T40" s="37">
        <f>IF('入力シート(水力)'!$E$13=C$2,C26*'入力シート(水力)'!$K$24/1000,0)</f>
        <v>0</v>
      </c>
      <c r="U40" s="37">
        <f>IF('入力シート(水力)'!$E$13=D$2,D26*'入力シート(水力)'!$K$24/1000,0)</f>
        <v>0</v>
      </c>
      <c r="V40" s="37">
        <f>IF('入力シート(水力)'!$E$13=E$2,E26*'入力シート(水力)'!$K$24/1000,0)</f>
        <v>0</v>
      </c>
      <c r="W40" s="37">
        <f>IF('入力シート(水力)'!$E$13=F$2,F26*'入力シート(水力)'!$K$24/1000,0)</f>
        <v>0</v>
      </c>
      <c r="X40" s="37">
        <f>IF('入力シート(水力)'!$E$13=G$2,G26*'入力シート(水力)'!$K$24/1000,0)</f>
        <v>0</v>
      </c>
      <c r="Y40" s="37">
        <f>IF('入力シート(水力)'!$E$13=H$2,H26*'入力シート(水力)'!$K$24/1000,0)</f>
        <v>0</v>
      </c>
      <c r="Z40" s="37">
        <f>IF('入力シート(水力)'!$E$13=I$2,I26*'入力シート(水力)'!$K$24/1000,0)</f>
        <v>0</v>
      </c>
      <c r="AA40" s="38">
        <f>IF('入力シート(水力)'!$E$13=J$2,J26*'入力シート(水力)'!$K$24/1000,0)</f>
        <v>0</v>
      </c>
      <c r="AB40" s="39">
        <f t="shared" si="2"/>
        <v>0</v>
      </c>
      <c r="AC40" s="40">
        <f t="shared" si="3"/>
        <v>0</v>
      </c>
      <c r="AE40" s="101">
        <f t="shared" si="4"/>
        <v>0</v>
      </c>
    </row>
    <row r="41" spans="1:31">
      <c r="A41" s="4" t="s">
        <v>18</v>
      </c>
      <c r="B41" s="57">
        <f>IF('入力シート(水力)'!$E$13=B$2,B27*'入力シート(水力)'!$E$16/1000,0)</f>
        <v>0</v>
      </c>
      <c r="C41" s="57">
        <f>IF('入力シート(水力)'!$E$13=C$2,C27*'入力シート(水力)'!$E$16/1000,0)</f>
        <v>0</v>
      </c>
      <c r="D41" s="57">
        <f>IF('入力シート(水力)'!$E$13=D$2,D27*'入力シート(水力)'!$E$16/1000,0)</f>
        <v>0</v>
      </c>
      <c r="E41" s="57">
        <f>IF('入力シート(水力)'!$E$13=E$2,E27*'入力シート(水力)'!$E$16/1000,0)</f>
        <v>0</v>
      </c>
      <c r="F41" s="57">
        <f>IF('入力シート(水力)'!$E$13=F$2,F27*'入力シート(水力)'!$E$16/1000,0)</f>
        <v>0</v>
      </c>
      <c r="G41" s="57">
        <f>IF('入力シート(水力)'!$E$13=G$2,G27*'入力シート(水力)'!$E$16/1000,0)</f>
        <v>0</v>
      </c>
      <c r="H41" s="57">
        <f>IF('入力シート(水力)'!$E$13=H$2,H27*'入力シート(水力)'!$E$16/1000,0)</f>
        <v>0</v>
      </c>
      <c r="I41" s="57">
        <f>IF('入力シート(水力)'!$E$13=I$2,I27*'入力シート(水力)'!$E$16/1000,0)</f>
        <v>0</v>
      </c>
      <c r="J41" s="58">
        <f>IF('入力シート(水力)'!$E$13=J$2,J27*'入力シート(水力)'!$E$16/1000,0)</f>
        <v>0</v>
      </c>
      <c r="K41" s="59">
        <f t="shared" si="0"/>
        <v>0</v>
      </c>
      <c r="L41" s="60">
        <f t="shared" si="1"/>
        <v>0</v>
      </c>
      <c r="M41" s="89"/>
      <c r="O41" s="101">
        <f t="shared" si="5"/>
        <v>0</v>
      </c>
      <c r="R41" s="4" t="s">
        <v>18</v>
      </c>
      <c r="S41" s="37">
        <f>IF('入力シート(水力)'!$E$13=B$2,B27*'入力シート(水力)'!$L$24/1000,0)</f>
        <v>0</v>
      </c>
      <c r="T41" s="37">
        <f>IF('入力シート(水力)'!$E$13=C$2,C27*'入力シート(水力)'!$L$24/1000,0)</f>
        <v>0</v>
      </c>
      <c r="U41" s="37">
        <f>IF('入力シート(水力)'!$E$13=D$2,D27*'入力シート(水力)'!$L$24/1000,0)</f>
        <v>0</v>
      </c>
      <c r="V41" s="37">
        <f>IF('入力シート(水力)'!$E$13=E$2,E27*'入力シート(水力)'!$L$24/1000,0)</f>
        <v>0</v>
      </c>
      <c r="W41" s="37">
        <f>IF('入力シート(水力)'!$E$13=F$2,F27*'入力シート(水力)'!$L$24/1000,0)</f>
        <v>0</v>
      </c>
      <c r="X41" s="37">
        <f>IF('入力シート(水力)'!$E$13=G$2,G27*'入力シート(水力)'!$L$24/1000,0)</f>
        <v>0</v>
      </c>
      <c r="Y41" s="37">
        <f>IF('入力シート(水力)'!$E$13=H$2,H27*'入力シート(水力)'!$L$24/1000,0)</f>
        <v>0</v>
      </c>
      <c r="Z41" s="37">
        <f>IF('入力シート(水力)'!$E$13=I$2,I27*'入力シート(水力)'!$L$24/1000,0)</f>
        <v>0</v>
      </c>
      <c r="AA41" s="38">
        <f>IF('入力シート(水力)'!$E$13=J$2,J27*'入力シート(水力)'!$L$24/1000,0)</f>
        <v>0</v>
      </c>
      <c r="AB41" s="39">
        <f t="shared" si="2"/>
        <v>0</v>
      </c>
      <c r="AC41" s="40">
        <f t="shared" si="3"/>
        <v>0</v>
      </c>
      <c r="AE41" s="101">
        <f t="shared" si="4"/>
        <v>0</v>
      </c>
    </row>
    <row r="42" spans="1:31">
      <c r="A42" s="4" t="s">
        <v>19</v>
      </c>
      <c r="B42" s="57">
        <f>IF('入力シート(水力)'!$E$13=B$2,B28*'入力シート(水力)'!$E$16/1000,0)</f>
        <v>0</v>
      </c>
      <c r="C42" s="57">
        <f>IF('入力シート(水力)'!$E$13=C$2,C28*'入力シート(水力)'!$E$16/1000,0)</f>
        <v>0</v>
      </c>
      <c r="D42" s="57">
        <f>IF('入力シート(水力)'!$E$13=D$2,D28*'入力シート(水力)'!$E$16/1000,0)</f>
        <v>0</v>
      </c>
      <c r="E42" s="57">
        <f>IF('入力シート(水力)'!$E$13=E$2,E28*'入力シート(水力)'!$E$16/1000,0)</f>
        <v>0</v>
      </c>
      <c r="F42" s="57">
        <f>IF('入力シート(水力)'!$E$13=F$2,F28*'入力シート(水力)'!$E$16/1000,0)</f>
        <v>0</v>
      </c>
      <c r="G42" s="57">
        <f>IF('入力シート(水力)'!$E$13=G$2,G28*'入力シート(水力)'!$E$16/1000,0)</f>
        <v>0</v>
      </c>
      <c r="H42" s="57">
        <f>IF('入力シート(水力)'!$E$13=H$2,H28*'入力シート(水力)'!$E$16/1000,0)</f>
        <v>0</v>
      </c>
      <c r="I42" s="57">
        <f>IF('入力シート(水力)'!$E$13=I$2,I28*'入力シート(水力)'!$E$16/1000,0)</f>
        <v>0</v>
      </c>
      <c r="J42" s="58">
        <f>IF('入力シート(水力)'!$E$13=J$2,J28*'入力シート(水力)'!$E$16/1000,0)</f>
        <v>0</v>
      </c>
      <c r="K42" s="59">
        <f t="shared" si="0"/>
        <v>0</v>
      </c>
      <c r="L42" s="60">
        <f t="shared" si="1"/>
        <v>0</v>
      </c>
      <c r="M42" s="89"/>
      <c r="O42" s="101">
        <f t="shared" si="5"/>
        <v>0</v>
      </c>
      <c r="R42" s="4" t="s">
        <v>19</v>
      </c>
      <c r="S42" s="37">
        <f>IF('入力シート(水力)'!$E$13=B$2,B28*'入力シート(水力)'!$M$24/1000,0)</f>
        <v>0</v>
      </c>
      <c r="T42" s="37">
        <f>IF('入力シート(水力)'!$E$13=C$2,C28*'入力シート(水力)'!$M$24/1000,0)</f>
        <v>0</v>
      </c>
      <c r="U42" s="37">
        <f>IF('入力シート(水力)'!$E$13=D$2,D28*'入力シート(水力)'!$M$24/1000,0)</f>
        <v>0</v>
      </c>
      <c r="V42" s="37">
        <f>IF('入力シート(水力)'!$E$13=E$2,E28*'入力シート(水力)'!$M$24/1000,0)</f>
        <v>0</v>
      </c>
      <c r="W42" s="37">
        <f>IF('入力シート(水力)'!$E$13=F$2,F28*'入力シート(水力)'!$M$24/1000,0)</f>
        <v>0</v>
      </c>
      <c r="X42" s="37">
        <f>IF('入力シート(水力)'!$E$13=G$2,G28*'入力シート(水力)'!$M$24/1000,0)</f>
        <v>0</v>
      </c>
      <c r="Y42" s="37">
        <f>IF('入力シート(水力)'!$E$13=H$2,H28*'入力シート(水力)'!$M$24/1000,0)</f>
        <v>0</v>
      </c>
      <c r="Z42" s="37">
        <f>IF('入力シート(水力)'!$E$13=I$2,I28*'入力シート(水力)'!$M$24/1000,0)</f>
        <v>0</v>
      </c>
      <c r="AA42" s="38">
        <f>IF('入力シート(水力)'!$E$13=J$2,J28*'入力シート(水力)'!$M$24/1000,0)</f>
        <v>0</v>
      </c>
      <c r="AB42" s="39">
        <f t="shared" si="2"/>
        <v>0</v>
      </c>
      <c r="AC42" s="40">
        <f t="shared" si="3"/>
        <v>0</v>
      </c>
      <c r="AE42" s="101">
        <f>AB42*1000</f>
        <v>0</v>
      </c>
    </row>
    <row r="43" spans="1:31">
      <c r="A43" s="4" t="s">
        <v>20</v>
      </c>
      <c r="B43" s="57">
        <f>IF('入力シート(水力)'!$E$13=B$2,B29*'入力シート(水力)'!$E$16/1000,0)</f>
        <v>0</v>
      </c>
      <c r="C43" s="57">
        <f>IF('入力シート(水力)'!$E$13=C$2,C29*'入力シート(水力)'!$E$16/1000,0)</f>
        <v>0</v>
      </c>
      <c r="D43" s="57">
        <f>IF('入力シート(水力)'!$E$13=D$2,D29*'入力シート(水力)'!$E$16/1000,0)</f>
        <v>0</v>
      </c>
      <c r="E43" s="57">
        <f>IF('入力シート(水力)'!$E$13=E$2,E29*'入力シート(水力)'!$E$16/1000,0)</f>
        <v>0</v>
      </c>
      <c r="F43" s="57">
        <f>IF('入力シート(水力)'!$E$13=F$2,F29*'入力シート(水力)'!$E$16/1000,0)</f>
        <v>0</v>
      </c>
      <c r="G43" s="57">
        <f>IF('入力シート(水力)'!$E$13=G$2,G29*'入力シート(水力)'!$E$16/1000,0)</f>
        <v>0</v>
      </c>
      <c r="H43" s="57">
        <f>IF('入力シート(水力)'!$E$13=H$2,H29*'入力シート(水力)'!$E$16/1000,0)</f>
        <v>0</v>
      </c>
      <c r="I43" s="57">
        <f>IF('入力シート(水力)'!$E$13=I$2,I29*'入力シート(水力)'!$E$16/1000,0)</f>
        <v>0</v>
      </c>
      <c r="J43" s="58">
        <f>IF('入力シート(水力)'!$E$13=J$2,J29*'入力シート(水力)'!$E$16/1000,0)</f>
        <v>0</v>
      </c>
      <c r="K43" s="59">
        <f t="shared" si="0"/>
        <v>0</v>
      </c>
      <c r="L43" s="60">
        <f t="shared" si="1"/>
        <v>0</v>
      </c>
      <c r="M43" s="89"/>
      <c r="O43" s="101">
        <f t="shared" si="5"/>
        <v>0</v>
      </c>
      <c r="R43" s="4" t="s">
        <v>20</v>
      </c>
      <c r="S43" s="37">
        <f>IF('入力シート(水力)'!$E$13=B$2,B29*'入力シート(水力)'!$N$24/1000,0)</f>
        <v>0</v>
      </c>
      <c r="T43" s="37">
        <f>IF('入力シート(水力)'!$E$13=C$2,C29*'入力シート(水力)'!$N$24/1000,0)</f>
        <v>0</v>
      </c>
      <c r="U43" s="37">
        <f>IF('入力シート(水力)'!$E$13=D$2,D29*'入力シート(水力)'!$N$24/1000,0)</f>
        <v>0</v>
      </c>
      <c r="V43" s="37">
        <f>IF('入力シート(水力)'!$E$13=E$2,E29*'入力シート(水力)'!$N$24/1000,0)</f>
        <v>0</v>
      </c>
      <c r="W43" s="37">
        <f>IF('入力シート(水力)'!$E$13=F$2,F29*'入力シート(水力)'!$N$24/1000,0)</f>
        <v>0</v>
      </c>
      <c r="X43" s="37">
        <f>IF('入力シート(水力)'!$E$13=G$2,G29*'入力シート(水力)'!$N$24/1000,0)</f>
        <v>0</v>
      </c>
      <c r="Y43" s="37">
        <f>IF('入力シート(水力)'!$E$13=H$2,H29*'入力シート(水力)'!$N$24/1000,0)</f>
        <v>0</v>
      </c>
      <c r="Z43" s="37">
        <f>IF('入力シート(水力)'!$E$13=I$2,I29*'入力シート(水力)'!$N$24/1000,0)</f>
        <v>0</v>
      </c>
      <c r="AA43" s="38">
        <f>IF('入力シート(水力)'!$E$13=J$2,J29*'入力シート(水力)'!$N$24/1000,0)</f>
        <v>0</v>
      </c>
      <c r="AB43" s="39">
        <f t="shared" si="2"/>
        <v>0</v>
      </c>
      <c r="AC43" s="40">
        <f t="shared" si="3"/>
        <v>0</v>
      </c>
      <c r="AE43" s="101">
        <f>AB43*1000</f>
        <v>0</v>
      </c>
    </row>
    <row r="44" spans="1:31">
      <c r="A44" s="4" t="s">
        <v>21</v>
      </c>
      <c r="B44" s="57">
        <f>IF('入力シート(水力)'!$E$13=B$2,B30*'入力シート(水力)'!$E$16/1000,0)</f>
        <v>0</v>
      </c>
      <c r="C44" s="57">
        <f>IF('入力シート(水力)'!$E$13=C$2,C30*'入力シート(水力)'!$E$16/1000,0)</f>
        <v>0</v>
      </c>
      <c r="D44" s="57">
        <f>IF('入力シート(水力)'!$E$13=D$2,D30*'入力シート(水力)'!$E$16/1000,0)</f>
        <v>0</v>
      </c>
      <c r="E44" s="57">
        <f>IF('入力シート(水力)'!$E$13=E$2,E30*'入力シート(水力)'!$E$16/1000,0)</f>
        <v>0</v>
      </c>
      <c r="F44" s="57">
        <f>IF('入力シート(水力)'!$E$13=F$2,F30*'入力シート(水力)'!$E$16/1000,0)</f>
        <v>0</v>
      </c>
      <c r="G44" s="57">
        <f>IF('入力シート(水力)'!$E$13=G$2,G30*'入力シート(水力)'!$E$16/1000,0)</f>
        <v>0</v>
      </c>
      <c r="H44" s="57">
        <f>IF('入力シート(水力)'!$E$13=H$2,H30*'入力シート(水力)'!$E$16/1000,0)</f>
        <v>0</v>
      </c>
      <c r="I44" s="57">
        <f>IF('入力シート(水力)'!$E$13=I$2,I30*'入力シート(水力)'!$E$16/1000,0)</f>
        <v>0</v>
      </c>
      <c r="J44" s="58">
        <f>IF('入力シート(水力)'!$E$13=J$2,J30*'入力シート(水力)'!$E$16/1000,0)</f>
        <v>0</v>
      </c>
      <c r="K44" s="59">
        <f t="shared" si="0"/>
        <v>0</v>
      </c>
      <c r="L44" s="60">
        <f t="shared" si="1"/>
        <v>0</v>
      </c>
      <c r="M44" s="89"/>
      <c r="O44" s="101">
        <f t="shared" si="5"/>
        <v>0</v>
      </c>
      <c r="R44" s="4" t="s">
        <v>21</v>
      </c>
      <c r="S44" s="37">
        <f>IF('入力シート(水力)'!$E$13=B$2,B30*'入力シート(水力)'!$O$24/1000,0)</f>
        <v>0</v>
      </c>
      <c r="T44" s="37">
        <f>IF('入力シート(水力)'!$E$13=C$2,C30*'入力シート(水力)'!$O$24/1000,0)</f>
        <v>0</v>
      </c>
      <c r="U44" s="37">
        <f>IF('入力シート(水力)'!$E$13=D$2,D30*'入力シート(水力)'!$O$24/1000,0)</f>
        <v>0</v>
      </c>
      <c r="V44" s="37">
        <f>IF('入力シート(水力)'!$E$13=E$2,E30*'入力シート(水力)'!$O$24/1000,0)</f>
        <v>0</v>
      </c>
      <c r="W44" s="37">
        <f>IF('入力シート(水力)'!$E$13=F$2,F30*'入力シート(水力)'!$O$24/1000,0)</f>
        <v>0</v>
      </c>
      <c r="X44" s="37">
        <f>IF('入力シート(水力)'!$E$13=G$2,G30*'入力シート(水力)'!$O$24/1000,0)</f>
        <v>0</v>
      </c>
      <c r="Y44" s="37">
        <f>IF('入力シート(水力)'!$E$13=H$2,H30*'入力シート(水力)'!$O$24/1000,0)</f>
        <v>0</v>
      </c>
      <c r="Z44" s="37">
        <f>IF('入力シート(水力)'!$E$13=I$2,I30*'入力シート(水力)'!$O$24/1000,0)</f>
        <v>0</v>
      </c>
      <c r="AA44" s="38">
        <f>IF('入力シート(水力)'!$E$13=J$2,J30*'入力シート(水力)'!$O$24/1000,0)</f>
        <v>0</v>
      </c>
      <c r="AB44" s="39">
        <f t="shared" si="2"/>
        <v>0</v>
      </c>
      <c r="AC44" s="40">
        <f t="shared" si="3"/>
        <v>0</v>
      </c>
      <c r="AE44" s="101">
        <f t="shared" si="4"/>
        <v>0</v>
      </c>
    </row>
    <row r="45" spans="1:31" ht="15.6" thickBot="1">
      <c r="A45" s="4" t="s">
        <v>22</v>
      </c>
      <c r="B45" s="57">
        <f>IF('入力シート(水力)'!$E$13=B$2,B31*'入力シート(水力)'!$E$16/1000,0)</f>
        <v>0</v>
      </c>
      <c r="C45" s="57">
        <f>IF('入力シート(水力)'!$E$13=C$2,C31*'入力シート(水力)'!$E$16/1000,0)</f>
        <v>0</v>
      </c>
      <c r="D45" s="57">
        <f>IF('入力シート(水力)'!$E$13=D$2,D31*'入力シート(水力)'!$E$16/1000,0)</f>
        <v>0</v>
      </c>
      <c r="E45" s="57">
        <f>IF('入力シート(水力)'!$E$13=E$2,E31*'入力シート(水力)'!$E$16/1000,0)</f>
        <v>0</v>
      </c>
      <c r="F45" s="57">
        <f>IF('入力シート(水力)'!$E$13=F$2,F31*'入力シート(水力)'!$E$16/1000,0)</f>
        <v>0</v>
      </c>
      <c r="G45" s="57">
        <f>IF('入力シート(水力)'!$E$13=G$2,G31*'入力シート(水力)'!$E$16/1000,0)</f>
        <v>0</v>
      </c>
      <c r="H45" s="57">
        <f>IF('入力シート(水力)'!$E$13=H$2,H31*'入力シート(水力)'!$E$16/1000,0)</f>
        <v>0</v>
      </c>
      <c r="I45" s="57">
        <f>IF('入力シート(水力)'!$E$13=I$2,I31*'入力シート(水力)'!$E$16/1000,0)</f>
        <v>0</v>
      </c>
      <c r="J45" s="58">
        <f>IF('入力シート(水力)'!$E$13=J$2,J31*'入力シート(水力)'!$E$16/1000,0)</f>
        <v>0</v>
      </c>
      <c r="K45" s="59">
        <f t="shared" si="0"/>
        <v>0</v>
      </c>
      <c r="L45" s="60">
        <f t="shared" si="1"/>
        <v>0</v>
      </c>
      <c r="M45" s="89"/>
      <c r="O45" s="102">
        <f t="shared" si="5"/>
        <v>0</v>
      </c>
      <c r="R45" s="4" t="s">
        <v>22</v>
      </c>
      <c r="S45" s="37">
        <f>IF('入力シート(水力)'!$E$13=B$2,B31*'入力シート(水力)'!$P$24/1000,0)</f>
        <v>0</v>
      </c>
      <c r="T45" s="37">
        <f>IF('入力シート(水力)'!$E$13=C$2,C31*'入力シート(水力)'!$P$24/1000,0)</f>
        <v>0</v>
      </c>
      <c r="U45" s="37">
        <f>IF('入力シート(水力)'!$E$13=D$2,D31*'入力シート(水力)'!$P$24/1000,0)</f>
        <v>0</v>
      </c>
      <c r="V45" s="37">
        <f>IF('入力シート(水力)'!$E$13=E$2,E31*'入力シート(水力)'!$P$24/1000,0)</f>
        <v>0</v>
      </c>
      <c r="W45" s="37">
        <f>IF('入力シート(水力)'!$E$13=F$2,F31*'入力シート(水力)'!$P$24/1000,0)</f>
        <v>0</v>
      </c>
      <c r="X45" s="37">
        <f>IF('入力シート(水力)'!$E$13=G$2,G31*'入力シート(水力)'!$P$24/1000,0)</f>
        <v>0</v>
      </c>
      <c r="Y45" s="37">
        <f>IF('入力シート(水力)'!$E$13=H$2,H31*'入力シート(水力)'!$P$24/1000,0)</f>
        <v>0</v>
      </c>
      <c r="Z45" s="37">
        <f>IF('入力シート(水力)'!$E$13=I$2,I31*'入力シート(水力)'!$P$24/1000,0)</f>
        <v>0</v>
      </c>
      <c r="AA45" s="38">
        <f>IF('入力シート(水力)'!$E$13=J$2,J31*'入力シート(水力)'!$P$24/1000,0)</f>
        <v>0</v>
      </c>
      <c r="AB45" s="39">
        <f>SUM(S45:AA45)</f>
        <v>0</v>
      </c>
      <c r="AC45" s="40">
        <f t="shared" si="3"/>
        <v>0</v>
      </c>
      <c r="AE45" s="102">
        <f>AB45*1000</f>
        <v>0</v>
      </c>
    </row>
    <row r="46" spans="1:31">
      <c r="A46" s="4"/>
      <c r="B46" s="90"/>
      <c r="C46" s="90"/>
      <c r="D46" s="90"/>
      <c r="E46" s="90"/>
      <c r="F46" s="90"/>
      <c r="G46" s="90"/>
      <c r="H46" s="90"/>
      <c r="I46" s="90"/>
      <c r="J46" s="90"/>
      <c r="K46" s="89"/>
      <c r="L46" s="89"/>
      <c r="M46" s="89"/>
      <c r="O46" s="69"/>
      <c r="R46" s="4"/>
      <c r="S46" s="68"/>
      <c r="T46" s="68"/>
      <c r="U46" s="68"/>
      <c r="V46" s="68"/>
      <c r="W46" s="68"/>
      <c r="X46" s="68"/>
      <c r="Y46" s="68"/>
      <c r="Z46" s="68"/>
      <c r="AA46" s="68"/>
      <c r="AB46" s="66"/>
      <c r="AC46" s="66"/>
      <c r="AE46" s="69"/>
    </row>
    <row r="47" spans="1:31">
      <c r="A47" s="8" t="s">
        <v>139</v>
      </c>
      <c r="B47" s="68"/>
      <c r="C47" s="68"/>
      <c r="D47" s="68"/>
      <c r="E47" s="68"/>
      <c r="F47" s="68"/>
      <c r="G47" s="68"/>
      <c r="H47" s="68"/>
      <c r="I47" s="68"/>
      <c r="J47" s="68"/>
      <c r="K47" s="66"/>
      <c r="L47" s="66"/>
      <c r="M47" s="66"/>
      <c r="O47" s="69"/>
      <c r="R47" s="8" t="s">
        <v>139</v>
      </c>
      <c r="S47" s="68"/>
      <c r="T47" s="68"/>
      <c r="U47" s="68"/>
      <c r="V47" s="68"/>
      <c r="W47" s="68"/>
      <c r="X47" s="68"/>
      <c r="Y47" s="68"/>
      <c r="Z47" s="68"/>
      <c r="AA47" s="68"/>
      <c r="AB47" s="66"/>
      <c r="AC47" s="66"/>
      <c r="AE47" s="69"/>
    </row>
    <row r="48" spans="1:31">
      <c r="A48" s="4" t="s">
        <v>11</v>
      </c>
      <c r="B48" s="70">
        <f>'計算用(太陽光)'!B48</f>
        <v>156.46670290947111</v>
      </c>
      <c r="C48" s="70">
        <f>'計算用(太陽光)'!C48</f>
        <v>390.55031161270756</v>
      </c>
      <c r="D48" s="70">
        <f>'計算用(太陽光)'!D48</f>
        <v>1656.2615494747213</v>
      </c>
      <c r="E48" s="70">
        <f>'計算用(太陽光)'!E48</f>
        <v>690.27375215906613</v>
      </c>
      <c r="F48" s="70">
        <f>'計算用(太陽光)'!F48</f>
        <v>141.60803627004728</v>
      </c>
      <c r="G48" s="70">
        <f>'計算用(太陽光)'!G48</f>
        <v>787.91641864670862</v>
      </c>
      <c r="H48" s="70">
        <f>'計算用(太陽光)'!H48</f>
        <v>293.35477177264715</v>
      </c>
      <c r="I48" s="70">
        <f>'計算用(太陽光)'!I48</f>
        <v>130.84931482858576</v>
      </c>
      <c r="J48" s="70">
        <f>'計算用(太陽光)'!J48</f>
        <v>460.42675349372411</v>
      </c>
      <c r="K48" s="66"/>
      <c r="L48" s="66"/>
      <c r="M48" s="66"/>
      <c r="O48" s="69"/>
      <c r="R48" s="4" t="s">
        <v>11</v>
      </c>
      <c r="S48" s="70">
        <f>B48</f>
        <v>156.46670290947111</v>
      </c>
      <c r="T48" s="70">
        <f t="shared" ref="T48:AA59" si="6">C48</f>
        <v>390.55031161270756</v>
      </c>
      <c r="U48" s="70">
        <f t="shared" si="6"/>
        <v>1656.2615494747213</v>
      </c>
      <c r="V48" s="70">
        <f t="shared" si="6"/>
        <v>690.27375215906613</v>
      </c>
      <c r="W48" s="70">
        <f t="shared" si="6"/>
        <v>141.60803627004728</v>
      </c>
      <c r="X48" s="70">
        <f t="shared" si="6"/>
        <v>787.91641864670862</v>
      </c>
      <c r="Y48" s="70">
        <f t="shared" si="6"/>
        <v>293.35477177264715</v>
      </c>
      <c r="Z48" s="70">
        <f t="shared" si="6"/>
        <v>130.84931482858576</v>
      </c>
      <c r="AA48" s="70">
        <f t="shared" si="6"/>
        <v>460.42675349372411</v>
      </c>
      <c r="AB48" s="66"/>
      <c r="AC48" s="66"/>
      <c r="AE48" s="69"/>
    </row>
    <row r="49" spans="1:31">
      <c r="A49" s="4" t="s">
        <v>12</v>
      </c>
      <c r="B49" s="70">
        <f>'計算用(太陽光)'!B49</f>
        <v>122.50246853289813</v>
      </c>
      <c r="C49" s="70">
        <f>'計算用(太陽光)'!C49</f>
        <v>305.77353755917386</v>
      </c>
      <c r="D49" s="70">
        <f>'計算用(太陽光)'!D49</f>
        <v>1296.7367789693137</v>
      </c>
      <c r="E49" s="70">
        <f>'計算用(太陽光)'!E49</f>
        <v>540.4359971199533</v>
      </c>
      <c r="F49" s="70">
        <f>'計算用(太陽光)'!F49</f>
        <v>110.86917334235531</v>
      </c>
      <c r="G49" s="70">
        <f>'計算用(太陽光)'!G49</f>
        <v>616.88336551494899</v>
      </c>
      <c r="H49" s="70">
        <f>'計算用(太陽光)'!H49</f>
        <v>229.67623800986306</v>
      </c>
      <c r="I49" s="70">
        <f>'計算用(太陽光)'!I49</f>
        <v>102.44584805761784</v>
      </c>
      <c r="J49" s="70">
        <f>'計算用(太陽光)'!J49</f>
        <v>360.4818969963431</v>
      </c>
      <c r="K49" s="66"/>
      <c r="L49" s="66"/>
      <c r="M49" s="66"/>
      <c r="O49" s="69"/>
      <c r="R49" s="4" t="s">
        <v>12</v>
      </c>
      <c r="S49" s="70">
        <f t="shared" ref="S49:S59" si="7">B49</f>
        <v>122.50246853289813</v>
      </c>
      <c r="T49" s="70">
        <f t="shared" si="6"/>
        <v>305.77353755917386</v>
      </c>
      <c r="U49" s="70">
        <f t="shared" si="6"/>
        <v>1296.7367789693137</v>
      </c>
      <c r="V49" s="70">
        <f t="shared" si="6"/>
        <v>540.4359971199533</v>
      </c>
      <c r="W49" s="70">
        <f t="shared" si="6"/>
        <v>110.86917334235531</v>
      </c>
      <c r="X49" s="70">
        <f t="shared" si="6"/>
        <v>616.88336551494899</v>
      </c>
      <c r="Y49" s="70">
        <f t="shared" si="6"/>
        <v>229.67623800986306</v>
      </c>
      <c r="Z49" s="70">
        <f t="shared" si="6"/>
        <v>102.44584805761784</v>
      </c>
      <c r="AA49" s="70">
        <f t="shared" si="6"/>
        <v>360.4818969963431</v>
      </c>
      <c r="AB49" s="66"/>
      <c r="AC49" s="66"/>
      <c r="AE49" s="69"/>
    </row>
    <row r="50" spans="1:31">
      <c r="A50" s="4" t="s">
        <v>13</v>
      </c>
      <c r="B50" s="70">
        <f>'計算用(太陽光)'!B50</f>
        <v>273.4246317594525</v>
      </c>
      <c r="C50" s="70">
        <f>'計算用(太陽光)'!C50</f>
        <v>682.48434427629331</v>
      </c>
      <c r="D50" s="70">
        <f>'計算用(太陽光)'!D50</f>
        <v>2894.3071966211514</v>
      </c>
      <c r="E50" s="70">
        <f>'計算用(太陽光)'!E50</f>
        <v>1206.249272131136</v>
      </c>
      <c r="F50" s="70">
        <f>'計算用(太陽光)'!F50</f>
        <v>247.45920027291095</v>
      </c>
      <c r="G50" s="70">
        <f>'計算用(太陽光)'!G50</f>
        <v>1376.8792504712665</v>
      </c>
      <c r="H50" s="70">
        <f>'計算用(太陽光)'!H50</f>
        <v>512.63571709070027</v>
      </c>
      <c r="I50" s="70">
        <f>'計算用(太陽光)'!I50</f>
        <v>228.65839860946596</v>
      </c>
      <c r="J50" s="70">
        <f>'計算用(太陽光)'!J50</f>
        <v>804.59301043149503</v>
      </c>
      <c r="K50" s="66"/>
      <c r="L50" s="66"/>
      <c r="M50" s="66"/>
      <c r="O50" s="69"/>
      <c r="R50" s="4" t="s">
        <v>13</v>
      </c>
      <c r="S50" s="70">
        <f t="shared" si="7"/>
        <v>273.4246317594525</v>
      </c>
      <c r="T50" s="70">
        <f t="shared" si="6"/>
        <v>682.48434427629331</v>
      </c>
      <c r="U50" s="70">
        <f t="shared" si="6"/>
        <v>2894.3071966211514</v>
      </c>
      <c r="V50" s="70">
        <f t="shared" si="6"/>
        <v>1206.249272131136</v>
      </c>
      <c r="W50" s="70">
        <f t="shared" si="6"/>
        <v>247.45920027291095</v>
      </c>
      <c r="X50" s="70">
        <f t="shared" si="6"/>
        <v>1376.8792504712665</v>
      </c>
      <c r="Y50" s="70">
        <f t="shared" si="6"/>
        <v>512.63571709070027</v>
      </c>
      <c r="Z50" s="70">
        <f t="shared" si="6"/>
        <v>228.65839860946596</v>
      </c>
      <c r="AA50" s="70">
        <f t="shared" si="6"/>
        <v>804.59301043149503</v>
      </c>
      <c r="AB50" s="66"/>
      <c r="AC50" s="66"/>
      <c r="AE50" s="69"/>
    </row>
    <row r="51" spans="1:31">
      <c r="A51" s="4" t="s">
        <v>14</v>
      </c>
      <c r="B51" s="70">
        <f>'計算用(太陽光)'!B51</f>
        <v>0</v>
      </c>
      <c r="C51" s="70">
        <f>'計算用(太陽光)'!C51</f>
        <v>0</v>
      </c>
      <c r="D51" s="70">
        <f>'計算用(太陽光)'!D51</f>
        <v>0</v>
      </c>
      <c r="E51" s="70">
        <f>'計算用(太陽光)'!E51</f>
        <v>0</v>
      </c>
      <c r="F51" s="70">
        <f>'計算用(太陽光)'!F51</f>
        <v>0</v>
      </c>
      <c r="G51" s="70">
        <f>'計算用(太陽光)'!G51</f>
        <v>0</v>
      </c>
      <c r="H51" s="70">
        <f>'計算用(太陽光)'!H51</f>
        <v>0</v>
      </c>
      <c r="I51" s="70">
        <f>'計算用(太陽光)'!I51</f>
        <v>0</v>
      </c>
      <c r="J51" s="70">
        <f>'計算用(太陽光)'!J51</f>
        <v>0</v>
      </c>
      <c r="K51" s="66"/>
      <c r="L51" s="66"/>
      <c r="M51" s="66"/>
      <c r="O51" s="69"/>
      <c r="R51" s="4" t="s">
        <v>14</v>
      </c>
      <c r="S51" s="70">
        <f t="shared" si="7"/>
        <v>0</v>
      </c>
      <c r="T51" s="70">
        <f t="shared" si="6"/>
        <v>0</v>
      </c>
      <c r="U51" s="70">
        <f t="shared" si="6"/>
        <v>0</v>
      </c>
      <c r="V51" s="70">
        <f t="shared" si="6"/>
        <v>0</v>
      </c>
      <c r="W51" s="70">
        <f t="shared" si="6"/>
        <v>0</v>
      </c>
      <c r="X51" s="70">
        <f t="shared" si="6"/>
        <v>0</v>
      </c>
      <c r="Y51" s="70">
        <f t="shared" si="6"/>
        <v>0</v>
      </c>
      <c r="Z51" s="70">
        <f t="shared" si="6"/>
        <v>0</v>
      </c>
      <c r="AA51" s="70">
        <f t="shared" si="6"/>
        <v>0</v>
      </c>
      <c r="AB51" s="66"/>
      <c r="AC51" s="66"/>
      <c r="AE51" s="69"/>
    </row>
    <row r="52" spans="1:31">
      <c r="A52" s="4" t="s">
        <v>15</v>
      </c>
      <c r="B52" s="70">
        <f>'計算用(太陽光)'!B52</f>
        <v>0</v>
      </c>
      <c r="C52" s="70">
        <f>'計算用(太陽光)'!C52</f>
        <v>0</v>
      </c>
      <c r="D52" s="70">
        <f>'計算用(太陽光)'!D52</f>
        <v>0</v>
      </c>
      <c r="E52" s="70">
        <f>'計算用(太陽光)'!E52</f>
        <v>0</v>
      </c>
      <c r="F52" s="70">
        <f>'計算用(太陽光)'!F52</f>
        <v>0</v>
      </c>
      <c r="G52" s="70">
        <f>'計算用(太陽光)'!G52</f>
        <v>0</v>
      </c>
      <c r="H52" s="70">
        <f>'計算用(太陽光)'!H52</f>
        <v>0</v>
      </c>
      <c r="I52" s="70">
        <f>'計算用(太陽光)'!I52</f>
        <v>0</v>
      </c>
      <c r="J52" s="70">
        <f>'計算用(太陽光)'!J52</f>
        <v>0</v>
      </c>
      <c r="K52" s="66"/>
      <c r="L52" s="66"/>
      <c r="M52" s="66"/>
      <c r="O52" s="69"/>
      <c r="R52" s="4" t="s">
        <v>15</v>
      </c>
      <c r="S52" s="70">
        <f t="shared" si="7"/>
        <v>0</v>
      </c>
      <c r="T52" s="70">
        <f t="shared" si="6"/>
        <v>0</v>
      </c>
      <c r="U52" s="70">
        <f t="shared" si="6"/>
        <v>0</v>
      </c>
      <c r="V52" s="70">
        <f t="shared" si="6"/>
        <v>0</v>
      </c>
      <c r="W52" s="70">
        <f t="shared" si="6"/>
        <v>0</v>
      </c>
      <c r="X52" s="70">
        <f t="shared" si="6"/>
        <v>0</v>
      </c>
      <c r="Y52" s="70">
        <f t="shared" si="6"/>
        <v>0</v>
      </c>
      <c r="Z52" s="70">
        <f t="shared" si="6"/>
        <v>0</v>
      </c>
      <c r="AA52" s="70">
        <f t="shared" si="6"/>
        <v>0</v>
      </c>
      <c r="AB52" s="66"/>
      <c r="AC52" s="66"/>
      <c r="AE52" s="69"/>
    </row>
    <row r="53" spans="1:31">
      <c r="A53" s="4" t="s">
        <v>16</v>
      </c>
      <c r="B53" s="70">
        <f>'計算用(太陽光)'!B53</f>
        <v>0</v>
      </c>
      <c r="C53" s="70">
        <f>'計算用(太陽光)'!C53</f>
        <v>0</v>
      </c>
      <c r="D53" s="70">
        <f>'計算用(太陽光)'!D53</f>
        <v>0</v>
      </c>
      <c r="E53" s="70">
        <f>'計算用(太陽光)'!E53</f>
        <v>0</v>
      </c>
      <c r="F53" s="70">
        <f>'計算用(太陽光)'!F53</f>
        <v>0</v>
      </c>
      <c r="G53" s="70">
        <f>'計算用(太陽光)'!G53</f>
        <v>0</v>
      </c>
      <c r="H53" s="70">
        <f>'計算用(太陽光)'!H53</f>
        <v>0</v>
      </c>
      <c r="I53" s="70">
        <f>'計算用(太陽光)'!I53</f>
        <v>0</v>
      </c>
      <c r="J53" s="70">
        <f>'計算用(太陽光)'!J53</f>
        <v>0</v>
      </c>
      <c r="K53" s="66"/>
      <c r="L53" s="66"/>
      <c r="M53" s="66"/>
      <c r="O53" s="69"/>
      <c r="R53" s="4" t="s">
        <v>16</v>
      </c>
      <c r="S53" s="70">
        <f t="shared" si="7"/>
        <v>0</v>
      </c>
      <c r="T53" s="70">
        <f t="shared" si="6"/>
        <v>0</v>
      </c>
      <c r="U53" s="70">
        <f t="shared" si="6"/>
        <v>0</v>
      </c>
      <c r="V53" s="70">
        <f t="shared" si="6"/>
        <v>0</v>
      </c>
      <c r="W53" s="70">
        <f t="shared" si="6"/>
        <v>0</v>
      </c>
      <c r="X53" s="70">
        <f t="shared" si="6"/>
        <v>0</v>
      </c>
      <c r="Y53" s="70">
        <f t="shared" si="6"/>
        <v>0</v>
      </c>
      <c r="Z53" s="70">
        <f t="shared" si="6"/>
        <v>0</v>
      </c>
      <c r="AA53" s="70">
        <f t="shared" si="6"/>
        <v>0</v>
      </c>
      <c r="AB53" s="66"/>
      <c r="AC53" s="66"/>
      <c r="AE53" s="69"/>
    </row>
    <row r="54" spans="1:31">
      <c r="A54" s="4" t="s">
        <v>17</v>
      </c>
      <c r="B54" s="70">
        <f>'計算用(太陽光)'!B54</f>
        <v>209.15784278650233</v>
      </c>
      <c r="C54" s="70">
        <f>'計算用(太陽光)'!C54</f>
        <v>522.07056937713219</v>
      </c>
      <c r="D54" s="70">
        <f>'計算用(太陽光)'!D54</f>
        <v>2214.0179753055513</v>
      </c>
      <c r="E54" s="70">
        <f>'計算用(太陽光)'!E54</f>
        <v>922.72775133038078</v>
      </c>
      <c r="F54" s="70">
        <f>'計算用(太陽光)'!F54</f>
        <v>189.29542731281663</v>
      </c>
      <c r="G54" s="70">
        <f>'計算用(太陽光)'!G54</f>
        <v>1053.2521958717439</v>
      </c>
      <c r="H54" s="70">
        <f>'計算用(太陽光)'!H54</f>
        <v>392.14382417576695</v>
      </c>
      <c r="I54" s="70">
        <f>'計算用(太陽光)'!I54</f>
        <v>174.9136392007546</v>
      </c>
      <c r="J54" s="70">
        <f>'計算用(太陽光)'!J54</f>
        <v>615.47833968009525</v>
      </c>
      <c r="K54" s="66"/>
      <c r="L54" s="66"/>
      <c r="M54" s="66"/>
      <c r="O54" s="69"/>
      <c r="R54" s="4" t="s">
        <v>17</v>
      </c>
      <c r="S54" s="70">
        <f t="shared" si="7"/>
        <v>209.15784278650233</v>
      </c>
      <c r="T54" s="70">
        <f t="shared" si="6"/>
        <v>522.07056937713219</v>
      </c>
      <c r="U54" s="70">
        <f t="shared" si="6"/>
        <v>2214.0179753055513</v>
      </c>
      <c r="V54" s="70">
        <f t="shared" si="6"/>
        <v>922.72775133038078</v>
      </c>
      <c r="W54" s="70">
        <f t="shared" si="6"/>
        <v>189.29542731281663</v>
      </c>
      <c r="X54" s="70">
        <f t="shared" si="6"/>
        <v>1053.2521958717439</v>
      </c>
      <c r="Y54" s="70">
        <f t="shared" si="6"/>
        <v>392.14382417576695</v>
      </c>
      <c r="Z54" s="70">
        <f t="shared" si="6"/>
        <v>174.9136392007546</v>
      </c>
      <c r="AA54" s="70">
        <f t="shared" si="6"/>
        <v>615.47833968009525</v>
      </c>
      <c r="AB54" s="66"/>
      <c r="AC54" s="66"/>
      <c r="AE54" s="69"/>
    </row>
    <row r="55" spans="1:31">
      <c r="A55" s="4" t="s">
        <v>18</v>
      </c>
      <c r="B55" s="70">
        <f>'計算用(太陽光)'!B55</f>
        <v>246.09218468830807</v>
      </c>
      <c r="C55" s="70">
        <f>'計算用(太陽光)'!C55</f>
        <v>614.26091064933507</v>
      </c>
      <c r="D55" s="70">
        <f>'計算用(太陽光)'!D55</f>
        <v>2604.9825013651789</v>
      </c>
      <c r="E55" s="70">
        <f>'計算用(太陽光)'!E55</f>
        <v>1085.6685323017552</v>
      </c>
      <c r="F55" s="70">
        <f>'計算用(太陽光)'!F55</f>
        <v>222.72234518343438</v>
      </c>
      <c r="G55" s="70">
        <f>'計算用(太陽光)'!G55</f>
        <v>1239.2417633337825</v>
      </c>
      <c r="H55" s="70">
        <f>'計算用(太陽光)'!H55</f>
        <v>461.39092427888602</v>
      </c>
      <c r="I55" s="70">
        <f>'計算用(太陽光)'!I55</f>
        <v>205.80093497442601</v>
      </c>
      <c r="J55" s="70">
        <f>'計算用(太陽光)'!J55</f>
        <v>724.16318327978911</v>
      </c>
      <c r="K55" s="66"/>
      <c r="L55" s="66"/>
      <c r="M55" s="66"/>
      <c r="O55" s="69"/>
      <c r="R55" s="4" t="s">
        <v>18</v>
      </c>
      <c r="S55" s="70">
        <f t="shared" si="7"/>
        <v>246.09218468830807</v>
      </c>
      <c r="T55" s="70">
        <f t="shared" si="6"/>
        <v>614.26091064933507</v>
      </c>
      <c r="U55" s="70">
        <f t="shared" si="6"/>
        <v>2604.9825013651789</v>
      </c>
      <c r="V55" s="70">
        <f t="shared" si="6"/>
        <v>1085.6685323017552</v>
      </c>
      <c r="W55" s="70">
        <f t="shared" si="6"/>
        <v>222.72234518343438</v>
      </c>
      <c r="X55" s="70">
        <f t="shared" si="6"/>
        <v>1239.2417633337825</v>
      </c>
      <c r="Y55" s="70">
        <f t="shared" si="6"/>
        <v>461.39092427888602</v>
      </c>
      <c r="Z55" s="70">
        <f t="shared" si="6"/>
        <v>205.80093497442601</v>
      </c>
      <c r="AA55" s="70">
        <f t="shared" si="6"/>
        <v>724.16318327978911</v>
      </c>
      <c r="AB55" s="66"/>
      <c r="AC55" s="66"/>
      <c r="AE55" s="69"/>
    </row>
    <row r="56" spans="1:31">
      <c r="A56" s="4" t="s">
        <v>19</v>
      </c>
      <c r="B56" s="70">
        <f>'計算用(太陽光)'!B56</f>
        <v>0</v>
      </c>
      <c r="C56" s="70">
        <f>'計算用(太陽光)'!C56</f>
        <v>0</v>
      </c>
      <c r="D56" s="70">
        <f>'計算用(太陽光)'!D56</f>
        <v>0</v>
      </c>
      <c r="E56" s="70">
        <f>'計算用(太陽光)'!E56</f>
        <v>0</v>
      </c>
      <c r="F56" s="70">
        <f>'計算用(太陽光)'!F56</f>
        <v>0</v>
      </c>
      <c r="G56" s="70">
        <f>'計算用(太陽光)'!G56</f>
        <v>0</v>
      </c>
      <c r="H56" s="70">
        <f>'計算用(太陽光)'!H56</f>
        <v>0</v>
      </c>
      <c r="I56" s="70">
        <f>'計算用(太陽光)'!I56</f>
        <v>0</v>
      </c>
      <c r="J56" s="70">
        <f>'計算用(太陽光)'!J56</f>
        <v>0</v>
      </c>
      <c r="K56" s="66"/>
      <c r="L56" s="66"/>
      <c r="M56" s="66"/>
      <c r="O56" s="69"/>
      <c r="R56" s="4" t="s">
        <v>19</v>
      </c>
      <c r="S56" s="70">
        <f t="shared" si="7"/>
        <v>0</v>
      </c>
      <c r="T56" s="70">
        <f t="shared" si="6"/>
        <v>0</v>
      </c>
      <c r="U56" s="70">
        <f t="shared" si="6"/>
        <v>0</v>
      </c>
      <c r="V56" s="70">
        <f t="shared" si="6"/>
        <v>0</v>
      </c>
      <c r="W56" s="70">
        <f t="shared" si="6"/>
        <v>0</v>
      </c>
      <c r="X56" s="70">
        <f t="shared" si="6"/>
        <v>0</v>
      </c>
      <c r="Y56" s="70">
        <f t="shared" si="6"/>
        <v>0</v>
      </c>
      <c r="Z56" s="70">
        <f t="shared" si="6"/>
        <v>0</v>
      </c>
      <c r="AA56" s="70">
        <f t="shared" si="6"/>
        <v>0</v>
      </c>
      <c r="AB56" s="66"/>
      <c r="AC56" s="66"/>
      <c r="AE56" s="69"/>
    </row>
    <row r="57" spans="1:31">
      <c r="A57" s="4" t="s">
        <v>20</v>
      </c>
      <c r="B57" s="70">
        <f>'計算用(太陽光)'!B57</f>
        <v>0</v>
      </c>
      <c r="C57" s="70">
        <f>'計算用(太陽光)'!C57</f>
        <v>0</v>
      </c>
      <c r="D57" s="70">
        <f>'計算用(太陽光)'!D57</f>
        <v>0</v>
      </c>
      <c r="E57" s="70">
        <f>'計算用(太陽光)'!E57</f>
        <v>0</v>
      </c>
      <c r="F57" s="70">
        <f>'計算用(太陽光)'!F57</f>
        <v>0</v>
      </c>
      <c r="G57" s="70">
        <f>'計算用(太陽光)'!G57</f>
        <v>0</v>
      </c>
      <c r="H57" s="70">
        <f>'計算用(太陽光)'!H57</f>
        <v>0</v>
      </c>
      <c r="I57" s="70">
        <f>'計算用(太陽光)'!I57</f>
        <v>0</v>
      </c>
      <c r="J57" s="70">
        <f>'計算用(太陽光)'!J57</f>
        <v>0</v>
      </c>
      <c r="K57" s="66"/>
      <c r="L57" s="66"/>
      <c r="M57" s="66"/>
      <c r="O57" s="69"/>
      <c r="R57" s="4" t="s">
        <v>20</v>
      </c>
      <c r="S57" s="70">
        <f t="shared" si="7"/>
        <v>0</v>
      </c>
      <c r="T57" s="70">
        <f t="shared" si="6"/>
        <v>0</v>
      </c>
      <c r="U57" s="70">
        <f t="shared" si="6"/>
        <v>0</v>
      </c>
      <c r="V57" s="70">
        <f t="shared" si="6"/>
        <v>0</v>
      </c>
      <c r="W57" s="70">
        <f t="shared" si="6"/>
        <v>0</v>
      </c>
      <c r="X57" s="70">
        <f t="shared" si="6"/>
        <v>0</v>
      </c>
      <c r="Y57" s="70">
        <f t="shared" si="6"/>
        <v>0</v>
      </c>
      <c r="Z57" s="70">
        <f t="shared" si="6"/>
        <v>0</v>
      </c>
      <c r="AA57" s="70">
        <f t="shared" si="6"/>
        <v>0</v>
      </c>
      <c r="AB57" s="66"/>
      <c r="AC57" s="66"/>
      <c r="AE57" s="69"/>
    </row>
    <row r="58" spans="1:31">
      <c r="A58" s="4" t="s">
        <v>21</v>
      </c>
      <c r="B58" s="70">
        <f>'計算用(太陽光)'!B58</f>
        <v>0</v>
      </c>
      <c r="C58" s="70">
        <f>'計算用(太陽光)'!C58</f>
        <v>0</v>
      </c>
      <c r="D58" s="70">
        <f>'計算用(太陽光)'!D58</f>
        <v>0</v>
      </c>
      <c r="E58" s="70">
        <f>'計算用(太陽光)'!E58</f>
        <v>0</v>
      </c>
      <c r="F58" s="70">
        <f>'計算用(太陽光)'!F58</f>
        <v>0</v>
      </c>
      <c r="G58" s="70">
        <f>'計算用(太陽光)'!G58</f>
        <v>0</v>
      </c>
      <c r="H58" s="70">
        <f>'計算用(太陽光)'!H58</f>
        <v>0</v>
      </c>
      <c r="I58" s="70">
        <f>'計算用(太陽光)'!I58</f>
        <v>0</v>
      </c>
      <c r="J58" s="70">
        <f>'計算用(太陽光)'!J58</f>
        <v>0</v>
      </c>
      <c r="K58" s="23"/>
      <c r="R58" s="4" t="s">
        <v>21</v>
      </c>
      <c r="S58" s="70">
        <f t="shared" si="7"/>
        <v>0</v>
      </c>
      <c r="T58" s="70">
        <f t="shared" si="6"/>
        <v>0</v>
      </c>
      <c r="U58" s="70">
        <f t="shared" si="6"/>
        <v>0</v>
      </c>
      <c r="V58" s="70">
        <f t="shared" si="6"/>
        <v>0</v>
      </c>
      <c r="W58" s="70">
        <f t="shared" si="6"/>
        <v>0</v>
      </c>
      <c r="X58" s="70">
        <f t="shared" si="6"/>
        <v>0</v>
      </c>
      <c r="Y58" s="70">
        <f t="shared" si="6"/>
        <v>0</v>
      </c>
      <c r="Z58" s="70">
        <f t="shared" si="6"/>
        <v>0</v>
      </c>
      <c r="AA58" s="70">
        <f t="shared" si="6"/>
        <v>0</v>
      </c>
      <c r="AB58" s="23"/>
    </row>
    <row r="59" spans="1:31">
      <c r="A59" s="4" t="s">
        <v>22</v>
      </c>
      <c r="B59" s="70">
        <f>'計算用(太陽光)'!B59</f>
        <v>104.67391145570605</v>
      </c>
      <c r="C59" s="70">
        <f>'計算用(太陽光)'!C59</f>
        <v>261.27238560398149</v>
      </c>
      <c r="D59" s="70">
        <f>'計算用(太陽光)'!D59</f>
        <v>1108.0144947996685</v>
      </c>
      <c r="E59" s="70">
        <f>'計算用(太陽光)'!E59</f>
        <v>461.78293700929305</v>
      </c>
      <c r="F59" s="70">
        <f>'計算用(太陽光)'!F59</f>
        <v>94.733683105238512</v>
      </c>
      <c r="G59" s="70">
        <f>'計算用(太陽光)'!G59</f>
        <v>527.1044375980797</v>
      </c>
      <c r="H59" s="70">
        <f>'計算用(太陽光)'!H59</f>
        <v>196.25000613328714</v>
      </c>
      <c r="I59" s="70">
        <f>'計算用(太陽光)'!I59</f>
        <v>87.536257489440104</v>
      </c>
      <c r="J59" s="70">
        <f>'計算用(太陽光)'!J59</f>
        <v>308.01869235350898</v>
      </c>
      <c r="K59" s="23"/>
      <c r="R59" s="4" t="s">
        <v>22</v>
      </c>
      <c r="S59" s="70">
        <f t="shared" si="7"/>
        <v>104.67391145570605</v>
      </c>
      <c r="T59" s="70">
        <f t="shared" si="6"/>
        <v>261.27238560398149</v>
      </c>
      <c r="U59" s="70">
        <f t="shared" si="6"/>
        <v>1108.0144947996685</v>
      </c>
      <c r="V59" s="70">
        <f t="shared" si="6"/>
        <v>461.78293700929305</v>
      </c>
      <c r="W59" s="70">
        <f t="shared" si="6"/>
        <v>94.733683105238512</v>
      </c>
      <c r="X59" s="70">
        <f t="shared" si="6"/>
        <v>527.1044375980797</v>
      </c>
      <c r="Y59" s="70">
        <f t="shared" si="6"/>
        <v>196.25000613328714</v>
      </c>
      <c r="Z59" s="70">
        <f t="shared" si="6"/>
        <v>87.536257489440104</v>
      </c>
      <c r="AA59" s="70">
        <f t="shared" si="6"/>
        <v>308.01869235350898</v>
      </c>
      <c r="AB59" s="23"/>
    </row>
    <row r="60" spans="1:31">
      <c r="A60" s="4"/>
      <c r="B60" s="4"/>
      <c r="C60" s="4"/>
      <c r="D60" s="4"/>
      <c r="E60" s="4"/>
      <c r="F60" s="4"/>
      <c r="G60" s="4"/>
      <c r="H60" s="4"/>
      <c r="I60" s="4"/>
      <c r="J60" s="4"/>
      <c r="K60" s="23"/>
      <c r="S60" s="4"/>
      <c r="T60" s="4"/>
      <c r="U60" s="4"/>
      <c r="V60" s="4"/>
      <c r="W60" s="4"/>
      <c r="X60" s="4"/>
      <c r="Y60" s="4"/>
      <c r="Z60" s="4"/>
      <c r="AA60" s="4"/>
      <c r="AB60" s="23"/>
    </row>
    <row r="61" spans="1:31">
      <c r="A61" s="1" t="s">
        <v>115</v>
      </c>
      <c r="K61" s="9" t="s">
        <v>36</v>
      </c>
      <c r="R61" s="1" t="s">
        <v>115</v>
      </c>
      <c r="AB61" s="9" t="s">
        <v>36</v>
      </c>
    </row>
    <row r="62" spans="1:31">
      <c r="A62" s="4" t="s">
        <v>11</v>
      </c>
      <c r="B62" s="41">
        <f>B4-B34+B48</f>
        <v>5059.0977260732006</v>
      </c>
      <c r="C62" s="41">
        <f t="shared" ref="C62:J62" si="8">C4-C34+C48</f>
        <v>12727.705643585477</v>
      </c>
      <c r="D62" s="41">
        <f t="shared" si="8"/>
        <v>42686.067900875227</v>
      </c>
      <c r="E62" s="41">
        <f t="shared" si="8"/>
        <v>18837.44602788132</v>
      </c>
      <c r="F62" s="41">
        <f t="shared" si="8"/>
        <v>3718.4302154961165</v>
      </c>
      <c r="G62" s="41">
        <f t="shared" si="8"/>
        <v>18540.15046552171</v>
      </c>
      <c r="H62" s="41">
        <f t="shared" si="8"/>
        <v>7228.4458566992371</v>
      </c>
      <c r="I62" s="41">
        <f t="shared" si="8"/>
        <v>4927.045178368031</v>
      </c>
      <c r="J62" s="41">
        <f t="shared" si="8"/>
        <v>13096.219498294537</v>
      </c>
      <c r="K62" s="42">
        <f>SUM($B62:$J62)</f>
        <v>126820.60851279488</v>
      </c>
      <c r="L62" s="6"/>
      <c r="M62" s="6"/>
      <c r="R62" s="4" t="s">
        <v>11</v>
      </c>
      <c r="S62" s="41">
        <f>B4-S34+S48</f>
        <v>5059.0977260732006</v>
      </c>
      <c r="T62" s="41">
        <f>C4-T34+T48</f>
        <v>12727.705643585477</v>
      </c>
      <c r="U62" s="41">
        <f t="shared" ref="U62:AA73" si="9">D4-U34+U48</f>
        <v>42686.067900875227</v>
      </c>
      <c r="V62" s="41">
        <f t="shared" si="9"/>
        <v>18837.44602788132</v>
      </c>
      <c r="W62" s="41">
        <f t="shared" si="9"/>
        <v>3718.4302154961165</v>
      </c>
      <c r="X62" s="41">
        <f t="shared" si="9"/>
        <v>18540.15046552171</v>
      </c>
      <c r="Y62" s="41">
        <f t="shared" si="9"/>
        <v>7228.4458566992371</v>
      </c>
      <c r="Z62" s="41">
        <f t="shared" si="9"/>
        <v>4927.045178368031</v>
      </c>
      <c r="AA62" s="41">
        <f t="shared" si="9"/>
        <v>13096.219498294537</v>
      </c>
      <c r="AB62" s="42">
        <f>SUM($S62:$AA62)</f>
        <v>126820.60851279488</v>
      </c>
      <c r="AC62" s="6"/>
    </row>
    <row r="63" spans="1:31">
      <c r="A63" s="4" t="s">
        <v>12</v>
      </c>
      <c r="B63" s="41">
        <f t="shared" ref="B63:J73" si="10">B5-B35+B49</f>
        <v>4532.0132363016564</v>
      </c>
      <c r="C63" s="41">
        <f t="shared" si="10"/>
        <v>11640.669937282097</v>
      </c>
      <c r="D63" s="41">
        <f t="shared" si="10"/>
        <v>41980.34056943858</v>
      </c>
      <c r="E63" s="41">
        <f t="shared" si="10"/>
        <v>18921.130140556343</v>
      </c>
      <c r="F63" s="41">
        <f t="shared" si="10"/>
        <v>3533.735792486958</v>
      </c>
      <c r="G63" s="41">
        <f t="shared" si="10"/>
        <v>19514.978407181614</v>
      </c>
      <c r="H63" s="41">
        <f t="shared" si="10"/>
        <v>7056.3759902487409</v>
      </c>
      <c r="I63" s="41">
        <f t="shared" si="10"/>
        <v>5066.6625857974905</v>
      </c>
      <c r="J63" s="41">
        <f t="shared" si="10"/>
        <v>13958.126773039532</v>
      </c>
      <c r="K63" s="42">
        <f t="shared" ref="K63:K73" si="11">SUM($B63:$J63)</f>
        <v>126204.033432333</v>
      </c>
      <c r="L63" s="6"/>
      <c r="M63" s="6"/>
      <c r="R63" s="4" t="s">
        <v>12</v>
      </c>
      <c r="S63" s="41">
        <f t="shared" ref="S63:T73" si="12">B5-S35+S49</f>
        <v>4532.0132363016564</v>
      </c>
      <c r="T63" s="41">
        <f t="shared" si="12"/>
        <v>11640.669937282097</v>
      </c>
      <c r="U63" s="41">
        <f t="shared" si="9"/>
        <v>41980.34056943858</v>
      </c>
      <c r="V63" s="41">
        <f t="shared" si="9"/>
        <v>18921.130140556343</v>
      </c>
      <c r="W63" s="41">
        <f t="shared" si="9"/>
        <v>3533.735792486958</v>
      </c>
      <c r="X63" s="41">
        <f t="shared" si="9"/>
        <v>19514.978407181614</v>
      </c>
      <c r="Y63" s="41">
        <f t="shared" si="9"/>
        <v>7056.3759902487409</v>
      </c>
      <c r="Z63" s="41">
        <f t="shared" si="9"/>
        <v>5066.6625857974905</v>
      </c>
      <c r="AA63" s="41">
        <f t="shared" si="9"/>
        <v>13958.126773039532</v>
      </c>
      <c r="AB63" s="42">
        <f t="shared" ref="AB63:AB72" si="13">SUM($S63:$AA63)</f>
        <v>126204.033432333</v>
      </c>
      <c r="AC63" s="6"/>
    </row>
    <row r="64" spans="1:31">
      <c r="A64" s="4" t="s">
        <v>13</v>
      </c>
      <c r="B64" s="41">
        <f t="shared" si="10"/>
        <v>4871.7207469841605</v>
      </c>
      <c r="C64" s="41">
        <f t="shared" si="10"/>
        <v>13102.672250591002</v>
      </c>
      <c r="D64" s="41">
        <f t="shared" si="10"/>
        <v>50281.74860222319</v>
      </c>
      <c r="E64" s="41">
        <f t="shared" si="10"/>
        <v>21212.12601060047</v>
      </c>
      <c r="F64" s="41">
        <f t="shared" si="10"/>
        <v>4234.8162063828904</v>
      </c>
      <c r="G64" s="41">
        <f t="shared" si="10"/>
        <v>23045.091844221268</v>
      </c>
      <c r="H64" s="41">
        <f t="shared" si="10"/>
        <v>8345.389881372932</v>
      </c>
      <c r="I64" s="41">
        <f t="shared" si="10"/>
        <v>6002.4257120423008</v>
      </c>
      <c r="J64" s="41">
        <f t="shared" si="10"/>
        <v>16133.356487300936</v>
      </c>
      <c r="K64" s="42">
        <f t="shared" si="11"/>
        <v>147229.34774171916</v>
      </c>
      <c r="L64" s="6"/>
      <c r="M64" s="6"/>
      <c r="R64" s="4" t="s">
        <v>13</v>
      </c>
      <c r="S64" s="41">
        <f t="shared" si="12"/>
        <v>4871.7207469841605</v>
      </c>
      <c r="T64" s="41">
        <f t="shared" si="12"/>
        <v>13102.672250591002</v>
      </c>
      <c r="U64" s="41">
        <f t="shared" si="9"/>
        <v>50281.74860222319</v>
      </c>
      <c r="V64" s="41">
        <f t="shared" si="9"/>
        <v>21212.12601060047</v>
      </c>
      <c r="W64" s="41">
        <f t="shared" si="9"/>
        <v>4234.8162063828904</v>
      </c>
      <c r="X64" s="41">
        <f t="shared" si="9"/>
        <v>23045.091844221268</v>
      </c>
      <c r="Y64" s="41">
        <f t="shared" si="9"/>
        <v>8345.389881372932</v>
      </c>
      <c r="Z64" s="41">
        <f t="shared" si="9"/>
        <v>6002.4257120423008</v>
      </c>
      <c r="AA64" s="41">
        <f t="shared" si="9"/>
        <v>16133.356487300936</v>
      </c>
      <c r="AB64" s="42">
        <f t="shared" si="13"/>
        <v>147229.34774171916</v>
      </c>
      <c r="AC64" s="6"/>
    </row>
    <row r="65" spans="1:32">
      <c r="A65" s="4" t="s">
        <v>14</v>
      </c>
      <c r="B65" s="41">
        <f t="shared" si="10"/>
        <v>5365.2364759529746</v>
      </c>
      <c r="C65" s="41">
        <f t="shared" si="10"/>
        <v>15050.038410039704</v>
      </c>
      <c r="D65" s="41">
        <f t="shared" si="10"/>
        <v>61601.13279228811</v>
      </c>
      <c r="E65" s="41">
        <f t="shared" si="10"/>
        <v>24792.42</v>
      </c>
      <c r="F65" s="41">
        <f t="shared" si="10"/>
        <v>4811.72</v>
      </c>
      <c r="G65" s="41">
        <f t="shared" si="10"/>
        <v>27473.179515625001</v>
      </c>
      <c r="H65" s="41">
        <f t="shared" si="10"/>
        <v>10074.584820358757</v>
      </c>
      <c r="I65" s="41">
        <f t="shared" si="10"/>
        <v>7163.74</v>
      </c>
      <c r="J65" s="41">
        <f t="shared" si="10"/>
        <v>19828.307999999997</v>
      </c>
      <c r="K65" s="42">
        <f t="shared" si="11"/>
        <v>176160.36001426453</v>
      </c>
      <c r="L65" s="6"/>
      <c r="M65" s="6"/>
      <c r="R65" s="4" t="s">
        <v>14</v>
      </c>
      <c r="S65" s="41">
        <f t="shared" si="12"/>
        <v>5365.2364759529746</v>
      </c>
      <c r="T65" s="41">
        <f t="shared" si="12"/>
        <v>15050.038410039704</v>
      </c>
      <c r="U65" s="41">
        <f t="shared" si="9"/>
        <v>61601.13279228811</v>
      </c>
      <c r="V65" s="41">
        <f t="shared" si="9"/>
        <v>24792.42</v>
      </c>
      <c r="W65" s="41">
        <f t="shared" si="9"/>
        <v>4811.72</v>
      </c>
      <c r="X65" s="41">
        <f t="shared" si="9"/>
        <v>27473.179515625001</v>
      </c>
      <c r="Y65" s="41">
        <f t="shared" si="9"/>
        <v>10074.584820358757</v>
      </c>
      <c r="Z65" s="41">
        <f t="shared" si="9"/>
        <v>7163.74</v>
      </c>
      <c r="AA65" s="41">
        <f t="shared" si="9"/>
        <v>19828.307999999997</v>
      </c>
      <c r="AB65" s="42">
        <f t="shared" si="13"/>
        <v>176160.36001426453</v>
      </c>
      <c r="AC65" s="6"/>
    </row>
    <row r="66" spans="1:32">
      <c r="A66" s="4" t="s">
        <v>15</v>
      </c>
      <c r="B66" s="41">
        <f t="shared" si="10"/>
        <v>5429.45</v>
      </c>
      <c r="C66" s="41">
        <f t="shared" si="10"/>
        <v>15401.688</v>
      </c>
      <c r="D66" s="41">
        <f t="shared" si="10"/>
        <v>61599.899999999994</v>
      </c>
      <c r="E66" s="41">
        <f t="shared" si="10"/>
        <v>24792.42</v>
      </c>
      <c r="F66" s="41">
        <f t="shared" si="10"/>
        <v>4811.72</v>
      </c>
      <c r="G66" s="41">
        <f t="shared" si="10"/>
        <v>27476.25</v>
      </c>
      <c r="H66" s="41">
        <f t="shared" si="10"/>
        <v>10072.02354</v>
      </c>
      <c r="I66" s="41">
        <f t="shared" si="10"/>
        <v>7163.74</v>
      </c>
      <c r="J66" s="41">
        <f t="shared" si="10"/>
        <v>19828.307999999997</v>
      </c>
      <c r="K66" s="42">
        <f t="shared" si="11"/>
        <v>176575.49953999999</v>
      </c>
      <c r="L66" s="6"/>
      <c r="M66" s="6"/>
      <c r="R66" s="4" t="s">
        <v>15</v>
      </c>
      <c r="S66" s="41">
        <f t="shared" si="12"/>
        <v>5429.45</v>
      </c>
      <c r="T66" s="41">
        <f t="shared" si="12"/>
        <v>15401.688</v>
      </c>
      <c r="U66" s="41">
        <f t="shared" si="9"/>
        <v>61599.899999999994</v>
      </c>
      <c r="V66" s="41">
        <f t="shared" si="9"/>
        <v>24792.42</v>
      </c>
      <c r="W66" s="41">
        <f t="shared" si="9"/>
        <v>4811.72</v>
      </c>
      <c r="X66" s="41">
        <f t="shared" si="9"/>
        <v>27476.25</v>
      </c>
      <c r="Y66" s="41">
        <f t="shared" si="9"/>
        <v>10072.02354</v>
      </c>
      <c r="Z66" s="41">
        <f t="shared" si="9"/>
        <v>7163.74</v>
      </c>
      <c r="AA66" s="41">
        <f t="shared" si="9"/>
        <v>19828.307999999997</v>
      </c>
      <c r="AB66" s="42">
        <f t="shared" si="13"/>
        <v>176575.49953999999</v>
      </c>
      <c r="AC66" s="6"/>
    </row>
    <row r="67" spans="1:32">
      <c r="A67" s="4" t="s">
        <v>16</v>
      </c>
      <c r="B67" s="41">
        <f t="shared" si="10"/>
        <v>5017.3262994893721</v>
      </c>
      <c r="C67" s="41">
        <f t="shared" si="10"/>
        <v>13657.771660637582</v>
      </c>
      <c r="D67" s="41">
        <f t="shared" si="10"/>
        <v>52244.057524918149</v>
      </c>
      <c r="E67" s="41">
        <f t="shared" si="10"/>
        <v>22785.017980233148</v>
      </c>
      <c r="F67" s="41">
        <f t="shared" si="10"/>
        <v>4225.6730769230771</v>
      </c>
      <c r="G67" s="41">
        <f t="shared" si="10"/>
        <v>23851.58746875</v>
      </c>
      <c r="H67" s="41">
        <f t="shared" si="10"/>
        <v>8776.6430750972904</v>
      </c>
      <c r="I67" s="41">
        <f t="shared" si="10"/>
        <v>6415.2970149253733</v>
      </c>
      <c r="J67" s="41">
        <f t="shared" si="10"/>
        <v>17257.010536079841</v>
      </c>
      <c r="K67" s="42">
        <f t="shared" si="11"/>
        <v>154230.38463705385</v>
      </c>
      <c r="L67" s="6"/>
      <c r="M67" s="6"/>
      <c r="R67" s="4" t="s">
        <v>16</v>
      </c>
      <c r="S67" s="41">
        <f t="shared" si="12"/>
        <v>5017.3262994893721</v>
      </c>
      <c r="T67" s="41">
        <f t="shared" si="12"/>
        <v>13657.771660637582</v>
      </c>
      <c r="U67" s="41">
        <f t="shared" si="9"/>
        <v>52244.057524918149</v>
      </c>
      <c r="V67" s="41">
        <f t="shared" si="9"/>
        <v>22785.017980233148</v>
      </c>
      <c r="W67" s="41">
        <f t="shared" si="9"/>
        <v>4225.6730769230771</v>
      </c>
      <c r="X67" s="41">
        <f t="shared" si="9"/>
        <v>23851.58746875</v>
      </c>
      <c r="Y67" s="41">
        <f t="shared" si="9"/>
        <v>8776.6430750972904</v>
      </c>
      <c r="Z67" s="41">
        <f t="shared" si="9"/>
        <v>6415.2970149253733</v>
      </c>
      <c r="AA67" s="41">
        <f t="shared" si="9"/>
        <v>17257.010536079841</v>
      </c>
      <c r="AB67" s="42">
        <f t="shared" si="13"/>
        <v>154230.38463705385</v>
      </c>
      <c r="AC67" s="6"/>
    </row>
    <row r="68" spans="1:32">
      <c r="A68" s="4" t="s">
        <v>17</v>
      </c>
      <c r="B68" s="41">
        <f t="shared" si="10"/>
        <v>4845.4652888367891</v>
      </c>
      <c r="C68" s="41">
        <f t="shared" si="10"/>
        <v>12271.569836713157</v>
      </c>
      <c r="D68" s="41">
        <f t="shared" si="10"/>
        <v>44608.929893821369</v>
      </c>
      <c r="E68" s="41">
        <f t="shared" si="10"/>
        <v>19947.414624112946</v>
      </c>
      <c r="F68" s="41">
        <f t="shared" si="10"/>
        <v>3740.4616798586417</v>
      </c>
      <c r="G68" s="41">
        <f t="shared" si="10"/>
        <v>20537.059753163408</v>
      </c>
      <c r="H68" s="41">
        <f t="shared" si="10"/>
        <v>7751.7289725638075</v>
      </c>
      <c r="I68" s="41">
        <f t="shared" si="10"/>
        <v>5566.8135112689852</v>
      </c>
      <c r="J68" s="41">
        <f t="shared" si="10"/>
        <v>15443.880353778723</v>
      </c>
      <c r="K68" s="42">
        <f t="shared" si="11"/>
        <v>134713.32391411782</v>
      </c>
      <c r="L68" s="6"/>
      <c r="M68" s="6"/>
      <c r="R68" s="4" t="s">
        <v>17</v>
      </c>
      <c r="S68" s="41">
        <f t="shared" si="12"/>
        <v>4845.4652888367891</v>
      </c>
      <c r="T68" s="41">
        <f t="shared" si="12"/>
        <v>12271.569836713157</v>
      </c>
      <c r="U68" s="41">
        <f t="shared" si="9"/>
        <v>44608.929893821369</v>
      </c>
      <c r="V68" s="41">
        <f t="shared" si="9"/>
        <v>19947.414624112946</v>
      </c>
      <c r="W68" s="41">
        <f t="shared" si="9"/>
        <v>3740.4616798586417</v>
      </c>
      <c r="X68" s="41">
        <f t="shared" si="9"/>
        <v>20537.059753163408</v>
      </c>
      <c r="Y68" s="41">
        <f t="shared" si="9"/>
        <v>7751.7289725638075</v>
      </c>
      <c r="Z68" s="41">
        <f t="shared" si="9"/>
        <v>5566.8135112689852</v>
      </c>
      <c r="AA68" s="41">
        <f t="shared" si="9"/>
        <v>15443.880353778723</v>
      </c>
      <c r="AB68" s="42">
        <f t="shared" si="13"/>
        <v>134713.32391411782</v>
      </c>
      <c r="AC68" s="6"/>
    </row>
    <row r="69" spans="1:32">
      <c r="A69" s="4" t="s">
        <v>18</v>
      </c>
      <c r="B69" s="41">
        <f t="shared" si="10"/>
        <v>5614.8175004673622</v>
      </c>
      <c r="C69" s="41">
        <f t="shared" si="10"/>
        <v>13874.182625109554</v>
      </c>
      <c r="D69" s="41">
        <f t="shared" si="10"/>
        <v>46144.614311477948</v>
      </c>
      <c r="E69" s="41">
        <f t="shared" si="10"/>
        <v>20065.33311669101</v>
      </c>
      <c r="F69" s="41">
        <f t="shared" si="10"/>
        <v>4071.5313472200942</v>
      </c>
      <c r="G69" s="41">
        <f t="shared" si="10"/>
        <v>19904.279992500447</v>
      </c>
      <c r="H69" s="41">
        <f t="shared" si="10"/>
        <v>8141.4970355258638</v>
      </c>
      <c r="I69" s="41">
        <f t="shared" si="10"/>
        <v>5338.038546914725</v>
      </c>
      <c r="J69" s="41">
        <f t="shared" si="10"/>
        <v>15105.128985477591</v>
      </c>
      <c r="K69" s="42">
        <f t="shared" si="11"/>
        <v>138259.42346138461</v>
      </c>
      <c r="L69" s="6"/>
      <c r="M69" s="6"/>
      <c r="R69" s="4" t="s">
        <v>18</v>
      </c>
      <c r="S69" s="41">
        <f t="shared" si="12"/>
        <v>5614.8175004673622</v>
      </c>
      <c r="T69" s="41">
        <f t="shared" si="12"/>
        <v>13874.182625109554</v>
      </c>
      <c r="U69" s="41">
        <f t="shared" si="9"/>
        <v>46144.614311477948</v>
      </c>
      <c r="V69" s="41">
        <f t="shared" si="9"/>
        <v>20065.33311669101</v>
      </c>
      <c r="W69" s="41">
        <f t="shared" si="9"/>
        <v>4071.5313472200942</v>
      </c>
      <c r="X69" s="41">
        <f t="shared" si="9"/>
        <v>19904.279992500447</v>
      </c>
      <c r="Y69" s="41">
        <f t="shared" si="9"/>
        <v>8141.4970355258638</v>
      </c>
      <c r="Z69" s="41">
        <f t="shared" si="9"/>
        <v>5338.038546914725</v>
      </c>
      <c r="AA69" s="41">
        <f t="shared" si="9"/>
        <v>15105.128985477591</v>
      </c>
      <c r="AB69" s="42">
        <f t="shared" si="13"/>
        <v>138259.42346138461</v>
      </c>
      <c r="AC69" s="6"/>
    </row>
    <row r="70" spans="1:32">
      <c r="A70" s="4" t="s">
        <v>19</v>
      </c>
      <c r="B70" s="41">
        <f t="shared" si="10"/>
        <v>6125.5144042763804</v>
      </c>
      <c r="C70" s="41">
        <f t="shared" si="10"/>
        <v>14993.045701902307</v>
      </c>
      <c r="D70" s="41">
        <f t="shared" si="10"/>
        <v>49294.25521935249</v>
      </c>
      <c r="E70" s="41">
        <f t="shared" si="10"/>
        <v>22252.020892042576</v>
      </c>
      <c r="F70" s="41">
        <f t="shared" si="10"/>
        <v>4700.6737678207737</v>
      </c>
      <c r="G70" s="41">
        <f t="shared" si="10"/>
        <v>24411.745947916668</v>
      </c>
      <c r="H70" s="41">
        <f t="shared" si="10"/>
        <v>9608.6813914413797</v>
      </c>
      <c r="I70" s="41">
        <f t="shared" si="10"/>
        <v>6858.2520469083156</v>
      </c>
      <c r="J70" s="41">
        <f t="shared" si="10"/>
        <v>17016.458486670796</v>
      </c>
      <c r="K70" s="42">
        <f t="shared" si="11"/>
        <v>155260.64785833168</v>
      </c>
      <c r="L70" s="6"/>
      <c r="M70" s="6"/>
      <c r="R70" s="4" t="s">
        <v>19</v>
      </c>
      <c r="S70" s="41">
        <f t="shared" si="12"/>
        <v>6125.5144042763804</v>
      </c>
      <c r="T70" s="41">
        <f t="shared" si="12"/>
        <v>14993.045701902307</v>
      </c>
      <c r="U70" s="41">
        <f t="shared" si="9"/>
        <v>49294.25521935249</v>
      </c>
      <c r="V70" s="41">
        <f t="shared" si="9"/>
        <v>22252.020892042576</v>
      </c>
      <c r="W70" s="41">
        <f t="shared" si="9"/>
        <v>4700.6737678207737</v>
      </c>
      <c r="X70" s="41">
        <f t="shared" si="9"/>
        <v>24411.745947916668</v>
      </c>
      <c r="Y70" s="41">
        <f t="shared" si="9"/>
        <v>9608.6813914413797</v>
      </c>
      <c r="Z70" s="41">
        <f t="shared" si="9"/>
        <v>6858.2520469083156</v>
      </c>
      <c r="AA70" s="41">
        <f t="shared" si="9"/>
        <v>17016.458486670796</v>
      </c>
      <c r="AB70" s="42">
        <f t="shared" si="13"/>
        <v>155260.64785833168</v>
      </c>
      <c r="AC70" s="6"/>
    </row>
    <row r="71" spans="1:32">
      <c r="A71" s="4" t="s">
        <v>20</v>
      </c>
      <c r="B71" s="41">
        <f t="shared" si="10"/>
        <v>6378.32</v>
      </c>
      <c r="C71" s="41">
        <f t="shared" si="10"/>
        <v>15903.616</v>
      </c>
      <c r="D71" s="41">
        <f t="shared" si="10"/>
        <v>53471.690715896686</v>
      </c>
      <c r="E71" s="41">
        <f t="shared" si="10"/>
        <v>23725.365770400407</v>
      </c>
      <c r="F71" s="41">
        <f t="shared" si="10"/>
        <v>5039.37</v>
      </c>
      <c r="G71" s="41">
        <f t="shared" si="10"/>
        <v>25260.159958333334</v>
      </c>
      <c r="H71" s="41">
        <f t="shared" si="10"/>
        <v>9849.9855289052848</v>
      </c>
      <c r="I71" s="41">
        <f t="shared" si="10"/>
        <v>6858.2520469083156</v>
      </c>
      <c r="J71" s="41">
        <f t="shared" si="10"/>
        <v>18496.009112667693</v>
      </c>
      <c r="K71" s="42">
        <f t="shared" si="11"/>
        <v>164982.76913311172</v>
      </c>
      <c r="L71" s="6"/>
      <c r="M71" s="6"/>
      <c r="R71" s="4" t="s">
        <v>20</v>
      </c>
      <c r="S71" s="41">
        <f t="shared" si="12"/>
        <v>6378.32</v>
      </c>
      <c r="T71" s="41">
        <f t="shared" si="12"/>
        <v>15903.616</v>
      </c>
      <c r="U71" s="41">
        <f t="shared" si="9"/>
        <v>53471.690715896686</v>
      </c>
      <c r="V71" s="41">
        <f t="shared" si="9"/>
        <v>23725.365770400407</v>
      </c>
      <c r="W71" s="41">
        <f t="shared" si="9"/>
        <v>5039.37</v>
      </c>
      <c r="X71" s="41">
        <f t="shared" si="9"/>
        <v>25260.159958333334</v>
      </c>
      <c r="Y71" s="41">
        <f t="shared" si="9"/>
        <v>9849.9855289052848</v>
      </c>
      <c r="Z71" s="41">
        <f t="shared" si="9"/>
        <v>6858.2520469083156</v>
      </c>
      <c r="AA71" s="41">
        <f t="shared" si="9"/>
        <v>18496.009112667693</v>
      </c>
      <c r="AB71" s="42">
        <f t="shared" si="13"/>
        <v>164982.76913311172</v>
      </c>
      <c r="AC71" s="6"/>
    </row>
    <row r="72" spans="1:32">
      <c r="A72" s="4" t="s">
        <v>21</v>
      </c>
      <c r="B72" s="41">
        <f t="shared" si="10"/>
        <v>6340.5629305088105</v>
      </c>
      <c r="C72" s="41">
        <f t="shared" si="10"/>
        <v>15846.399604269391</v>
      </c>
      <c r="D72" s="41">
        <f t="shared" si="10"/>
        <v>53469.897563477629</v>
      </c>
      <c r="E72" s="41">
        <f t="shared" si="10"/>
        <v>23725.365770400407</v>
      </c>
      <c r="F72" s="41">
        <f t="shared" si="10"/>
        <v>5039.37</v>
      </c>
      <c r="G72" s="41">
        <f t="shared" si="10"/>
        <v>25274.472218749997</v>
      </c>
      <c r="H72" s="41">
        <f t="shared" si="10"/>
        <v>9849.863066802267</v>
      </c>
      <c r="I72" s="41">
        <f t="shared" si="10"/>
        <v>6858.2520469083156</v>
      </c>
      <c r="J72" s="41">
        <f t="shared" si="10"/>
        <v>18496.009112667693</v>
      </c>
      <c r="K72" s="42">
        <f t="shared" si="11"/>
        <v>164900.1923137845</v>
      </c>
      <c r="L72" s="6"/>
      <c r="M72" s="6"/>
      <c r="R72" s="4" t="s">
        <v>21</v>
      </c>
      <c r="S72" s="41">
        <f t="shared" si="12"/>
        <v>6340.5629305088105</v>
      </c>
      <c r="T72" s="41">
        <f t="shared" si="12"/>
        <v>15846.399604269391</v>
      </c>
      <c r="U72" s="41">
        <f t="shared" si="9"/>
        <v>53469.897563477629</v>
      </c>
      <c r="V72" s="41">
        <f t="shared" si="9"/>
        <v>23725.365770400407</v>
      </c>
      <c r="W72" s="41">
        <f t="shared" si="9"/>
        <v>5039.37</v>
      </c>
      <c r="X72" s="41">
        <f t="shared" si="9"/>
        <v>25274.472218749997</v>
      </c>
      <c r="Y72" s="41">
        <f t="shared" si="9"/>
        <v>9849.863066802267</v>
      </c>
      <c r="Z72" s="41">
        <f t="shared" si="9"/>
        <v>6858.2520469083156</v>
      </c>
      <c r="AA72" s="41">
        <f t="shared" si="9"/>
        <v>18496.009112667693</v>
      </c>
      <c r="AB72" s="42">
        <f t="shared" si="13"/>
        <v>164900.1923137845</v>
      </c>
      <c r="AC72" s="6"/>
    </row>
    <row r="73" spans="1:32">
      <c r="A73" s="4" t="s">
        <v>22</v>
      </c>
      <c r="B73" s="41">
        <f t="shared" si="10"/>
        <v>5675.5704254133379</v>
      </c>
      <c r="C73" s="41">
        <f t="shared" si="10"/>
        <v>14596.53753783327</v>
      </c>
      <c r="D73" s="41">
        <f t="shared" si="10"/>
        <v>49484.099459514109</v>
      </c>
      <c r="E73" s="41">
        <f t="shared" si="10"/>
        <v>21508.532574616995</v>
      </c>
      <c r="F73" s="41">
        <f t="shared" si="10"/>
        <v>4405.3893653862979</v>
      </c>
      <c r="G73" s="41">
        <f t="shared" si="10"/>
        <v>22271.979140723077</v>
      </c>
      <c r="H73" s="41">
        <f t="shared" si="10"/>
        <v>8326.5448410971439</v>
      </c>
      <c r="I73" s="41">
        <f t="shared" si="10"/>
        <v>5830.7497756131079</v>
      </c>
      <c r="J73" s="41">
        <f t="shared" si="10"/>
        <v>15601.081928205396</v>
      </c>
      <c r="K73" s="42">
        <f t="shared" si="11"/>
        <v>147700.48504840274</v>
      </c>
      <c r="L73" s="6"/>
      <c r="M73" s="6"/>
      <c r="R73" s="4" t="s">
        <v>22</v>
      </c>
      <c r="S73" s="41">
        <f t="shared" si="12"/>
        <v>5675.5704254133379</v>
      </c>
      <c r="T73" s="41">
        <f t="shared" si="12"/>
        <v>14596.53753783327</v>
      </c>
      <c r="U73" s="41">
        <f t="shared" si="9"/>
        <v>49484.099459514109</v>
      </c>
      <c r="V73" s="41">
        <f t="shared" si="9"/>
        <v>21508.532574616995</v>
      </c>
      <c r="W73" s="41">
        <f t="shared" si="9"/>
        <v>4405.3893653862979</v>
      </c>
      <c r="X73" s="41">
        <f t="shared" si="9"/>
        <v>22271.979140723077</v>
      </c>
      <c r="Y73" s="41">
        <f t="shared" si="9"/>
        <v>8326.5448410971439</v>
      </c>
      <c r="Z73" s="41">
        <f t="shared" si="9"/>
        <v>5830.7497756131079</v>
      </c>
      <c r="AA73" s="41">
        <f t="shared" si="9"/>
        <v>15601.081928205396</v>
      </c>
      <c r="AB73" s="42">
        <f>SUM($S73:$AA73)</f>
        <v>147700.48504840274</v>
      </c>
      <c r="AC73" s="6"/>
    </row>
    <row r="74" spans="1:32">
      <c r="AA74" s="1" t="s">
        <v>143</v>
      </c>
      <c r="AB74" s="6">
        <f>MAX(AB62:AB73)</f>
        <v>176575.49953999999</v>
      </c>
    </row>
    <row r="75" spans="1:32">
      <c r="A75" s="8" t="s">
        <v>116</v>
      </c>
      <c r="B75" s="43">
        <f>$B$17-MIN($K$34:$K$45)</f>
        <v>188858.0287090936</v>
      </c>
      <c r="C75" s="6"/>
      <c r="D75" s="6"/>
      <c r="E75" s="6"/>
      <c r="F75" s="6"/>
      <c r="G75" s="6"/>
      <c r="H75" s="6"/>
      <c r="I75" s="6"/>
      <c r="J75" s="6"/>
      <c r="L75" s="6"/>
      <c r="M75" s="6"/>
      <c r="N75" s="6"/>
      <c r="P75" s="44"/>
      <c r="R75" s="8" t="s">
        <v>116</v>
      </c>
      <c r="S75" s="43">
        <f>$B$17-MIN($AB$34:$AB$45)</f>
        <v>188858.0287090936</v>
      </c>
      <c r="T75" s="6"/>
      <c r="U75" s="6"/>
      <c r="V75" s="6"/>
      <c r="W75" s="6"/>
      <c r="X75" s="6"/>
      <c r="Y75" s="6"/>
      <c r="Z75" s="6"/>
      <c r="AA75" s="6"/>
      <c r="AC75" s="6"/>
      <c r="AD75" s="6"/>
      <c r="AF75" s="44"/>
    </row>
    <row r="77" spans="1:32">
      <c r="A77" s="1" t="s">
        <v>117</v>
      </c>
      <c r="B77" s="45" t="s">
        <v>36</v>
      </c>
      <c r="R77" s="1" t="s">
        <v>117</v>
      </c>
      <c r="S77" s="45" t="s">
        <v>36</v>
      </c>
    </row>
    <row r="78" spans="1:32">
      <c r="A78" s="4" t="s">
        <v>11</v>
      </c>
      <c r="B78" s="46">
        <f>$B$75-K62</f>
        <v>62037.420196298728</v>
      </c>
      <c r="C78" s="6"/>
      <c r="L78" s="6"/>
      <c r="M78" s="6"/>
      <c r="N78" s="6"/>
      <c r="P78" s="44"/>
      <c r="R78" s="4" t="s">
        <v>11</v>
      </c>
      <c r="S78" s="46">
        <f>$S$75-AB62</f>
        <v>62037.420196298728</v>
      </c>
      <c r="T78" s="6"/>
      <c r="AC78" s="6"/>
      <c r="AD78" s="6"/>
      <c r="AF78" s="44"/>
    </row>
    <row r="79" spans="1:32">
      <c r="A79" s="4" t="s">
        <v>12</v>
      </c>
      <c r="B79" s="41">
        <f t="shared" ref="B79:B88" si="14">$B$75-K63</f>
        <v>62653.995276760601</v>
      </c>
      <c r="L79" s="6"/>
      <c r="M79" s="6"/>
      <c r="N79" s="6"/>
      <c r="P79" s="44"/>
      <c r="R79" s="4" t="s">
        <v>12</v>
      </c>
      <c r="S79" s="46">
        <f>$S$75-AB63</f>
        <v>62653.995276760601</v>
      </c>
      <c r="AC79" s="6"/>
      <c r="AD79" s="6"/>
      <c r="AF79" s="44"/>
    </row>
    <row r="80" spans="1:32">
      <c r="A80" s="4" t="s">
        <v>13</v>
      </c>
      <c r="B80" s="41">
        <f t="shared" si="14"/>
        <v>41628.680967374443</v>
      </c>
      <c r="L80" s="6"/>
      <c r="M80" s="6"/>
      <c r="N80" s="6"/>
      <c r="P80" s="44"/>
      <c r="R80" s="4" t="s">
        <v>13</v>
      </c>
      <c r="S80" s="46">
        <f>$S$75-AB64</f>
        <v>41628.680967374443</v>
      </c>
      <c r="AC80" s="6"/>
      <c r="AD80" s="6"/>
      <c r="AF80" s="44"/>
    </row>
    <row r="81" spans="1:32">
      <c r="A81" s="4" t="s">
        <v>14</v>
      </c>
      <c r="B81" s="41">
        <f t="shared" si="14"/>
        <v>12697.668694829074</v>
      </c>
      <c r="L81" s="6"/>
      <c r="M81" s="6"/>
      <c r="N81" s="6"/>
      <c r="P81" s="44"/>
      <c r="R81" s="4" t="s">
        <v>14</v>
      </c>
      <c r="S81" s="46">
        <f>$S$75-AB65</f>
        <v>12697.668694829074</v>
      </c>
      <c r="AC81" s="6"/>
      <c r="AD81" s="6"/>
      <c r="AF81" s="44"/>
    </row>
    <row r="82" spans="1:32">
      <c r="A82" s="4" t="s">
        <v>15</v>
      </c>
      <c r="B82" s="41">
        <f t="shared" si="14"/>
        <v>12282.529169093614</v>
      </c>
      <c r="L82" s="6"/>
      <c r="M82" s="6"/>
      <c r="N82" s="6"/>
      <c r="P82" s="44"/>
      <c r="R82" s="4" t="s">
        <v>15</v>
      </c>
      <c r="S82" s="46">
        <f t="shared" ref="S82:S88" si="15">$S$75-AB66</f>
        <v>12282.529169093614</v>
      </c>
      <c r="AC82" s="6"/>
      <c r="AD82" s="6"/>
      <c r="AF82" s="44"/>
    </row>
    <row r="83" spans="1:32">
      <c r="A83" s="4" t="s">
        <v>16</v>
      </c>
      <c r="B83" s="41">
        <f t="shared" si="14"/>
        <v>34627.644072039751</v>
      </c>
      <c r="L83" s="6"/>
      <c r="M83" s="6"/>
      <c r="N83" s="6"/>
      <c r="P83" s="44"/>
      <c r="R83" s="4" t="s">
        <v>16</v>
      </c>
      <c r="S83" s="46">
        <f t="shared" si="15"/>
        <v>34627.644072039751</v>
      </c>
      <c r="AC83" s="6"/>
      <c r="AD83" s="6"/>
      <c r="AF83" s="44"/>
    </row>
    <row r="84" spans="1:32">
      <c r="A84" s="4" t="s">
        <v>17</v>
      </c>
      <c r="B84" s="41">
        <f t="shared" si="14"/>
        <v>54144.704794975783</v>
      </c>
      <c r="L84" s="6"/>
      <c r="M84" s="6"/>
      <c r="N84" s="6"/>
      <c r="P84" s="44"/>
      <c r="R84" s="4" t="s">
        <v>17</v>
      </c>
      <c r="S84" s="46">
        <f t="shared" si="15"/>
        <v>54144.704794975783</v>
      </c>
      <c r="AC84" s="6"/>
      <c r="AD84" s="6"/>
      <c r="AF84" s="44"/>
    </row>
    <row r="85" spans="1:32">
      <c r="A85" s="4" t="s">
        <v>18</v>
      </c>
      <c r="B85" s="41">
        <f t="shared" si="14"/>
        <v>50598.605247708998</v>
      </c>
      <c r="L85" s="6"/>
      <c r="M85" s="6"/>
      <c r="N85" s="6"/>
      <c r="P85" s="44"/>
      <c r="R85" s="4" t="s">
        <v>18</v>
      </c>
      <c r="S85" s="46">
        <f t="shared" si="15"/>
        <v>50598.605247708998</v>
      </c>
      <c r="AC85" s="6"/>
      <c r="AD85" s="6"/>
      <c r="AF85" s="44"/>
    </row>
    <row r="86" spans="1:32">
      <c r="A86" s="4" t="s">
        <v>19</v>
      </c>
      <c r="B86" s="41">
        <f>$B$75-K70</f>
        <v>33597.380850761925</v>
      </c>
      <c r="L86" s="6"/>
      <c r="M86" s="6"/>
      <c r="N86" s="6"/>
      <c r="P86" s="44"/>
      <c r="R86" s="4" t="s">
        <v>19</v>
      </c>
      <c r="S86" s="46">
        <f>$S$75-AB70</f>
        <v>33597.380850761925</v>
      </c>
      <c r="AC86" s="6"/>
      <c r="AD86" s="6"/>
      <c r="AF86" s="44"/>
    </row>
    <row r="87" spans="1:32">
      <c r="A87" s="4" t="s">
        <v>20</v>
      </c>
      <c r="B87" s="41">
        <f t="shared" si="14"/>
        <v>23875.25957598188</v>
      </c>
      <c r="L87" s="6"/>
      <c r="M87" s="6"/>
      <c r="N87" s="6"/>
      <c r="P87" s="44"/>
      <c r="R87" s="4" t="s">
        <v>20</v>
      </c>
      <c r="S87" s="46">
        <f t="shared" si="15"/>
        <v>23875.25957598188</v>
      </c>
      <c r="AC87" s="6"/>
      <c r="AD87" s="6"/>
      <c r="AF87" s="44"/>
    </row>
    <row r="88" spans="1:32">
      <c r="A88" s="4" t="s">
        <v>21</v>
      </c>
      <c r="B88" s="41">
        <f t="shared" si="14"/>
        <v>23957.836395309103</v>
      </c>
      <c r="L88" s="6"/>
      <c r="M88" s="6"/>
      <c r="N88" s="6"/>
      <c r="P88" s="44"/>
      <c r="R88" s="4" t="s">
        <v>21</v>
      </c>
      <c r="S88" s="46">
        <f t="shared" si="15"/>
        <v>23957.836395309103</v>
      </c>
      <c r="AC88" s="6"/>
      <c r="AD88" s="6"/>
      <c r="AF88" s="44"/>
    </row>
    <row r="89" spans="1:32">
      <c r="A89" s="4" t="s">
        <v>22</v>
      </c>
      <c r="B89" s="41">
        <f>$B$75-K73</f>
        <v>41157.543660690862</v>
      </c>
      <c r="L89" s="6"/>
      <c r="M89" s="6"/>
      <c r="N89" s="6"/>
      <c r="P89" s="44"/>
      <c r="R89" s="4" t="s">
        <v>22</v>
      </c>
      <c r="S89" s="46">
        <f>$S$75-AB73</f>
        <v>41157.543660690862</v>
      </c>
      <c r="AC89" s="6"/>
      <c r="AD89" s="6"/>
      <c r="AF89" s="44"/>
    </row>
    <row r="90" spans="1:32">
      <c r="A90" s="47" t="s">
        <v>118</v>
      </c>
      <c r="B90" s="48">
        <f>SUM($B$78:$B$89)/$B$75</f>
        <v>2.4000000000000004</v>
      </c>
      <c r="R90" s="47" t="s">
        <v>118</v>
      </c>
      <c r="S90" s="48">
        <f>SUM($S$78:$S$89)/$S$75</f>
        <v>2.4000000000000004</v>
      </c>
    </row>
    <row r="92" spans="1:32">
      <c r="A92" s="1" t="s">
        <v>119</v>
      </c>
      <c r="B92" s="49">
        <f>(SUM($B$78:$B$89)-$D$93*$B$75)/(12-$D$93)</f>
        <v>6.0632980118195219E-12</v>
      </c>
      <c r="D92" s="1" t="s">
        <v>120</v>
      </c>
      <c r="R92" s="1" t="s">
        <v>119</v>
      </c>
      <c r="S92" s="49">
        <f>(SUM($S$78:$S$89)-$U$93*$S$75)/(12-$U$93)</f>
        <v>6.0632980118195219E-12</v>
      </c>
      <c r="U92" s="1" t="s">
        <v>120</v>
      </c>
    </row>
    <row r="93" spans="1:32">
      <c r="A93" s="1" t="s">
        <v>121</v>
      </c>
      <c r="D93" s="50">
        <f>'計算用(太陽光)'!D93</f>
        <v>2.4</v>
      </c>
      <c r="R93" s="1" t="s">
        <v>121</v>
      </c>
      <c r="U93" s="77">
        <f>D93</f>
        <v>2.4</v>
      </c>
    </row>
    <row r="94" spans="1:32" ht="15.6" thickBot="1"/>
    <row r="95" spans="1:32" ht="15.6" thickBot="1">
      <c r="A95" s="1" t="s">
        <v>122</v>
      </c>
      <c r="B95" s="92">
        <f>(MIN(K34:K45)+B92)*1000</f>
        <v>6.0632980118195219E-9</v>
      </c>
      <c r="F95" s="6"/>
      <c r="R95" s="1" t="s">
        <v>151</v>
      </c>
      <c r="S95" s="93">
        <f>(MIN($AB$34:$AB$45)+$S$92)*1000</f>
        <v>6.0632980118195219E-9</v>
      </c>
      <c r="W95" s="6"/>
    </row>
    <row r="96" spans="1:32">
      <c r="A96" s="78"/>
      <c r="B96" s="91"/>
      <c r="R96" s="78"/>
      <c r="S96" s="80"/>
    </row>
    <row r="97" spans="1:19">
      <c r="B97" s="81"/>
    </row>
    <row r="98" spans="1:19" ht="15.6" thickBot="1">
      <c r="A98" s="1" t="s">
        <v>152</v>
      </c>
      <c r="B98" s="81"/>
    </row>
    <row r="99" spans="1:19" ht="15.6" thickBot="1">
      <c r="A99" s="1" t="s">
        <v>123</v>
      </c>
      <c r="B99" s="103" t="e">
        <f>VLOOKUP('入力シート(水力)'!$E$13,$B$103:$C$111,2,FALSE)</f>
        <v>#N/A</v>
      </c>
      <c r="R99" s="78"/>
      <c r="S99" s="88"/>
    </row>
    <row r="100" spans="1:19">
      <c r="A100" s="1" t="s">
        <v>150</v>
      </c>
      <c r="B100" s="75" t="e">
        <f>'入力シート(水力)'!E16*'計算用(水力)'!B99</f>
        <v>#N/A</v>
      </c>
    </row>
    <row r="101" spans="1:19">
      <c r="B101" s="83" t="e">
        <f>IF(ROUND(B95,0)=ROUND(B100,0),"OK","NG")</f>
        <v>#N/A</v>
      </c>
    </row>
    <row r="102" spans="1:19">
      <c r="C102" s="8" t="s">
        <v>88</v>
      </c>
    </row>
    <row r="103" spans="1:19">
      <c r="B103" s="5" t="s">
        <v>26</v>
      </c>
      <c r="C103" s="84">
        <v>0.4592009147216915</v>
      </c>
    </row>
    <row r="104" spans="1:19">
      <c r="B104" s="5" t="s">
        <v>27</v>
      </c>
      <c r="C104" s="84">
        <v>0.58786218800112211</v>
      </c>
    </row>
    <row r="105" spans="1:19">
      <c r="B105" s="5" t="s">
        <v>28</v>
      </c>
      <c r="C105" s="84">
        <v>0.54668724296813664</v>
      </c>
    </row>
    <row r="106" spans="1:19">
      <c r="B106" s="5" t="s">
        <v>29</v>
      </c>
      <c r="C106" s="84">
        <v>0.51459475669674637</v>
      </c>
    </row>
    <row r="107" spans="1:19">
      <c r="B107" s="5" t="s">
        <v>30</v>
      </c>
      <c r="C107" s="84">
        <v>0.56781149779189732</v>
      </c>
    </row>
    <row r="108" spans="1:19">
      <c r="B108" s="5" t="s">
        <v>31</v>
      </c>
      <c r="C108" s="84">
        <v>0.53905468877075757</v>
      </c>
    </row>
    <row r="109" spans="1:19">
      <c r="B109" s="5" t="s">
        <v>32</v>
      </c>
      <c r="C109" s="84">
        <v>0.44891734595862459</v>
      </c>
    </row>
    <row r="110" spans="1:19">
      <c r="B110" s="5" t="s">
        <v>33</v>
      </c>
      <c r="C110" s="84">
        <v>0.53165389858506407</v>
      </c>
    </row>
    <row r="111" spans="1:19">
      <c r="B111" s="5" t="s">
        <v>34</v>
      </c>
      <c r="C111" s="84">
        <v>0.31551603351710611</v>
      </c>
    </row>
  </sheetData>
  <phoneticPr fontId="2"/>
  <hyperlinks>
    <hyperlink ref="A19" r:id="rId1" display="③再エネ各月kW" xr:uid="{C1B54B2E-58A1-4290-8806-475433081104}"/>
  </hyperlinks>
  <pageMargins left="0.7" right="0.7" top="0.75" bottom="0.75" header="0.3" footer="0.3"/>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1" tint="0.499984740745262"/>
    <pageSetUpPr fitToPage="1"/>
  </sheetPr>
  <dimension ref="A1:Q44"/>
  <sheetViews>
    <sheetView zoomScale="75" zoomScaleNormal="75" workbookViewId="0"/>
  </sheetViews>
  <sheetFormatPr defaultColWidth="9" defaultRowHeight="15"/>
  <cols>
    <col min="1" max="4" width="5.6640625" style="1" customWidth="1"/>
    <col min="5" max="16" width="10.21875" style="1" bestFit="1" customWidth="1"/>
    <col min="17" max="20" width="5.6640625" style="1" customWidth="1"/>
    <col min="21" max="16384" width="9" style="1"/>
  </cols>
  <sheetData>
    <row r="1" spans="1:17" ht="16.2">
      <c r="A1" s="17" t="s">
        <v>55</v>
      </c>
      <c r="B1" s="17"/>
      <c r="C1" s="17"/>
      <c r="D1" s="17"/>
      <c r="E1" s="17"/>
      <c r="F1" s="18" t="s">
        <v>57</v>
      </c>
      <c r="G1" s="18"/>
      <c r="H1" s="18"/>
      <c r="I1" s="19" t="s">
        <v>56</v>
      </c>
    </row>
    <row r="2" spans="1:17" ht="16.2">
      <c r="A2" s="132" t="s">
        <v>0</v>
      </c>
      <c r="B2" s="133"/>
      <c r="C2" s="140" t="str">
        <f>合計!C2</f>
        <v>Rev.1</v>
      </c>
      <c r="D2" s="141"/>
      <c r="E2" s="3"/>
      <c r="F2" s="3"/>
      <c r="G2" s="3"/>
      <c r="H2" s="3"/>
      <c r="I2" s="3"/>
      <c r="J2" s="3"/>
      <c r="K2" s="3"/>
      <c r="L2" s="3"/>
      <c r="M2" s="3"/>
      <c r="N2" s="3"/>
      <c r="O2" s="3"/>
      <c r="P2" s="3"/>
      <c r="Q2" s="3"/>
    </row>
    <row r="3" spans="1:17" ht="16.2">
      <c r="A3" s="12"/>
      <c r="B3" s="12"/>
      <c r="C3" s="3"/>
      <c r="D3" s="3"/>
      <c r="E3" s="3"/>
      <c r="F3" s="3"/>
      <c r="G3" s="3"/>
      <c r="H3" s="3"/>
      <c r="I3" s="3"/>
      <c r="J3" s="3"/>
      <c r="K3" s="3"/>
      <c r="L3" s="3"/>
      <c r="M3" s="3"/>
      <c r="N3" s="3"/>
      <c r="O3" s="3"/>
      <c r="P3" s="3"/>
      <c r="Q3" s="3"/>
    </row>
    <row r="4" spans="1:17" ht="16.2">
      <c r="A4" s="134" t="s">
        <v>103</v>
      </c>
      <c r="B4" s="134"/>
      <c r="C4" s="134"/>
      <c r="D4" s="134"/>
      <c r="E4" s="134"/>
      <c r="F4" s="134"/>
      <c r="G4" s="134"/>
      <c r="H4" s="134"/>
      <c r="I4" s="134"/>
      <c r="J4" s="134"/>
      <c r="K4" s="134"/>
      <c r="L4" s="134"/>
      <c r="M4" s="134"/>
      <c r="N4" s="134"/>
      <c r="O4" s="134"/>
      <c r="P4" s="134"/>
      <c r="Q4" s="134"/>
    </row>
    <row r="5" spans="1:17" ht="16.2">
      <c r="A5" s="3"/>
      <c r="B5" s="3"/>
      <c r="C5" s="3"/>
      <c r="D5" s="3"/>
      <c r="E5" s="3"/>
      <c r="F5" s="3"/>
      <c r="G5" s="3"/>
      <c r="H5" s="3"/>
      <c r="I5" s="3"/>
      <c r="J5" s="3"/>
      <c r="K5" s="3"/>
      <c r="L5" s="3"/>
      <c r="M5" s="3"/>
      <c r="N5" s="3"/>
      <c r="O5" s="3"/>
      <c r="P5" s="3"/>
      <c r="Q5" s="3"/>
    </row>
    <row r="6" spans="1:17" ht="16.2">
      <c r="A6" s="135" t="str">
        <f>合計!A6</f>
        <v>＜変動電源（アグリゲート）対象：水力、新エネ（太陽光,風力のみ）＞</v>
      </c>
      <c r="B6" s="135"/>
      <c r="C6" s="135"/>
      <c r="D6" s="135"/>
      <c r="E6" s="135"/>
      <c r="F6" s="135"/>
      <c r="G6" s="135"/>
      <c r="H6" s="135"/>
      <c r="I6" s="135"/>
      <c r="J6" s="135"/>
      <c r="K6" s="135"/>
      <c r="L6" s="135"/>
      <c r="M6" s="135"/>
      <c r="N6" s="135"/>
      <c r="O6" s="135"/>
      <c r="P6" s="135"/>
      <c r="Q6" s="135"/>
    </row>
    <row r="7" spans="1:17" ht="16.2">
      <c r="C7" s="3"/>
      <c r="D7" s="3"/>
      <c r="E7" s="3"/>
      <c r="F7" s="3"/>
      <c r="G7" s="3"/>
      <c r="H7" s="3"/>
      <c r="I7" s="3"/>
      <c r="J7" s="3"/>
      <c r="K7" s="3"/>
      <c r="L7" s="3"/>
      <c r="M7" s="3"/>
      <c r="N7" s="3"/>
      <c r="O7" s="3"/>
      <c r="P7" s="3"/>
      <c r="Q7" s="3"/>
    </row>
    <row r="8" spans="1:17" ht="16.2">
      <c r="A8" s="13"/>
      <c r="B8" s="13"/>
      <c r="C8" s="13"/>
      <c r="D8" s="13"/>
      <c r="E8" s="13"/>
      <c r="F8" s="13"/>
      <c r="G8" s="13"/>
      <c r="H8" s="13"/>
      <c r="I8" s="13"/>
      <c r="J8" s="13"/>
      <c r="K8" s="13"/>
      <c r="L8" s="13" t="s">
        <v>90</v>
      </c>
      <c r="M8" s="142" t="s">
        <v>92</v>
      </c>
      <c r="N8" s="142"/>
      <c r="O8" s="142"/>
      <c r="P8" s="142"/>
      <c r="Q8" s="142"/>
    </row>
    <row r="9" spans="1:17" ht="30" customHeight="1">
      <c r="A9" s="104" t="s">
        <v>1</v>
      </c>
      <c r="B9" s="104"/>
      <c r="C9" s="104"/>
      <c r="D9" s="104"/>
      <c r="E9" s="136" t="s">
        <v>24</v>
      </c>
      <c r="F9" s="137"/>
      <c r="G9" s="137"/>
      <c r="H9" s="137"/>
      <c r="I9" s="137"/>
      <c r="J9" s="137"/>
      <c r="K9" s="137"/>
      <c r="L9" s="137"/>
      <c r="M9" s="137"/>
      <c r="N9" s="137"/>
      <c r="O9" s="137"/>
      <c r="P9" s="138"/>
      <c r="Q9" s="11" t="s">
        <v>2</v>
      </c>
    </row>
    <row r="10" spans="1:17" ht="30" customHeight="1">
      <c r="A10" s="104" t="s">
        <v>3</v>
      </c>
      <c r="B10" s="104"/>
      <c r="C10" s="104"/>
      <c r="D10" s="104"/>
      <c r="E10" s="143">
        <v>9601</v>
      </c>
      <c r="F10" s="144"/>
      <c r="G10" s="144"/>
      <c r="H10" s="144"/>
      <c r="I10" s="144"/>
      <c r="J10" s="144"/>
      <c r="K10" s="144"/>
      <c r="L10" s="144"/>
      <c r="M10" s="144"/>
      <c r="N10" s="144"/>
      <c r="O10" s="144"/>
      <c r="P10" s="145"/>
      <c r="Q10" s="2"/>
    </row>
    <row r="11" spans="1:17" ht="30" customHeight="1">
      <c r="A11" s="122" t="s">
        <v>4</v>
      </c>
      <c r="B11" s="122"/>
      <c r="C11" s="122"/>
      <c r="D11" s="122"/>
      <c r="E11" s="126" t="s">
        <v>46</v>
      </c>
      <c r="F11" s="127"/>
      <c r="G11" s="127"/>
      <c r="H11" s="127"/>
      <c r="I11" s="127"/>
      <c r="J11" s="127"/>
      <c r="K11" s="127"/>
      <c r="L11" s="127"/>
      <c r="M11" s="127"/>
      <c r="N11" s="127"/>
      <c r="O11" s="127"/>
      <c r="P11" s="128"/>
      <c r="Q11" s="2"/>
    </row>
    <row r="12" spans="1:17" ht="30" customHeight="1">
      <c r="A12" s="104" t="s">
        <v>5</v>
      </c>
      <c r="B12" s="104"/>
      <c r="C12" s="104"/>
      <c r="D12" s="104"/>
      <c r="E12" s="126" t="s">
        <v>48</v>
      </c>
      <c r="F12" s="127"/>
      <c r="G12" s="127"/>
      <c r="H12" s="127"/>
      <c r="I12" s="127"/>
      <c r="J12" s="127"/>
      <c r="K12" s="127"/>
      <c r="L12" s="127"/>
      <c r="M12" s="127"/>
      <c r="N12" s="127"/>
      <c r="O12" s="127"/>
      <c r="P12" s="128"/>
      <c r="Q12" s="2"/>
    </row>
    <row r="13" spans="1:17" ht="30" customHeight="1">
      <c r="A13" s="104" t="s">
        <v>6</v>
      </c>
      <c r="B13" s="104"/>
      <c r="C13" s="104"/>
      <c r="D13" s="104"/>
      <c r="E13" s="126" t="s">
        <v>54</v>
      </c>
      <c r="F13" s="127"/>
      <c r="G13" s="127"/>
      <c r="H13" s="127"/>
      <c r="I13" s="127"/>
      <c r="J13" s="127"/>
      <c r="K13" s="127"/>
      <c r="L13" s="127"/>
      <c r="M13" s="127"/>
      <c r="N13" s="127"/>
      <c r="O13" s="127"/>
      <c r="P13" s="128"/>
      <c r="Q13" s="2"/>
    </row>
    <row r="14" spans="1:17" ht="30" hidden="1" customHeight="1">
      <c r="A14" s="104" t="s">
        <v>156</v>
      </c>
      <c r="B14" s="104"/>
      <c r="C14" s="104"/>
      <c r="D14" s="104"/>
      <c r="E14" s="129"/>
      <c r="F14" s="130"/>
      <c r="G14" s="130"/>
      <c r="H14" s="130"/>
      <c r="I14" s="130"/>
      <c r="J14" s="130"/>
      <c r="K14" s="130"/>
      <c r="L14" s="130"/>
      <c r="M14" s="130"/>
      <c r="N14" s="130"/>
      <c r="O14" s="130"/>
      <c r="P14" s="131"/>
      <c r="Q14" s="2"/>
    </row>
    <row r="15" spans="1:17" ht="30" customHeight="1">
      <c r="A15" s="104" t="s">
        <v>7</v>
      </c>
      <c r="B15" s="104"/>
      <c r="C15" s="104"/>
      <c r="D15" s="104"/>
      <c r="E15" s="146">
        <v>10000</v>
      </c>
      <c r="F15" s="147"/>
      <c r="G15" s="147"/>
      <c r="H15" s="147"/>
      <c r="I15" s="147"/>
      <c r="J15" s="147"/>
      <c r="K15" s="147"/>
      <c r="L15" s="147"/>
      <c r="M15" s="147"/>
      <c r="N15" s="147"/>
      <c r="O15" s="147"/>
      <c r="P15" s="148"/>
      <c r="Q15" s="10" t="s">
        <v>23</v>
      </c>
    </row>
    <row r="16" spans="1:17" ht="30" customHeight="1">
      <c r="A16" s="104" t="s">
        <v>37</v>
      </c>
      <c r="B16" s="104"/>
      <c r="C16" s="104"/>
      <c r="D16" s="104"/>
      <c r="E16" s="146">
        <v>10000</v>
      </c>
      <c r="F16" s="147"/>
      <c r="G16" s="147"/>
      <c r="H16" s="147"/>
      <c r="I16" s="147"/>
      <c r="J16" s="147"/>
      <c r="K16" s="147"/>
      <c r="L16" s="147"/>
      <c r="M16" s="147"/>
      <c r="N16" s="147"/>
      <c r="O16" s="147"/>
      <c r="P16" s="148"/>
      <c r="Q16" s="10" t="s">
        <v>23</v>
      </c>
    </row>
    <row r="17" spans="1:17" ht="30" customHeight="1">
      <c r="A17" s="104" t="s">
        <v>64</v>
      </c>
      <c r="B17" s="104"/>
      <c r="C17" s="104"/>
      <c r="D17" s="104"/>
      <c r="E17" s="149">
        <v>0.10489751937653892</v>
      </c>
      <c r="F17" s="150"/>
      <c r="G17" s="150"/>
      <c r="H17" s="150"/>
      <c r="I17" s="150"/>
      <c r="J17" s="150"/>
      <c r="K17" s="150"/>
      <c r="L17" s="150"/>
      <c r="M17" s="150"/>
      <c r="N17" s="150"/>
      <c r="O17" s="150"/>
      <c r="P17" s="151"/>
      <c r="Q17" s="10" t="s">
        <v>65</v>
      </c>
    </row>
    <row r="18" spans="1:17" ht="30" customHeight="1">
      <c r="A18" s="104" t="s">
        <v>63</v>
      </c>
      <c r="B18" s="104"/>
      <c r="C18" s="104"/>
      <c r="D18" s="104"/>
      <c r="E18" s="11" t="s">
        <v>11</v>
      </c>
      <c r="F18" s="11" t="s">
        <v>12</v>
      </c>
      <c r="G18" s="11" t="s">
        <v>13</v>
      </c>
      <c r="H18" s="11" t="s">
        <v>14</v>
      </c>
      <c r="I18" s="11" t="s">
        <v>15</v>
      </c>
      <c r="J18" s="11" t="s">
        <v>16</v>
      </c>
      <c r="K18" s="11" t="s">
        <v>17</v>
      </c>
      <c r="L18" s="11" t="s">
        <v>18</v>
      </c>
      <c r="M18" s="11" t="s">
        <v>19</v>
      </c>
      <c r="N18" s="11" t="s">
        <v>20</v>
      </c>
      <c r="O18" s="11" t="s">
        <v>21</v>
      </c>
      <c r="P18" s="11" t="s">
        <v>22</v>
      </c>
      <c r="Q18" s="2"/>
    </row>
    <row r="19" spans="1:17" ht="30" customHeight="1">
      <c r="A19" s="104"/>
      <c r="B19" s="104"/>
      <c r="C19" s="104"/>
      <c r="D19" s="104"/>
      <c r="E19" s="21">
        <v>3.1212620579254991E-2</v>
      </c>
      <c r="F19" s="21">
        <v>0.12339260909929592</v>
      </c>
      <c r="G19" s="21">
        <v>0.18462157707732441</v>
      </c>
      <c r="H19" s="21">
        <v>0.17437859682017381</v>
      </c>
      <c r="I19" s="21">
        <v>0.21306436657519032</v>
      </c>
      <c r="J19" s="21">
        <v>0.14059845037165256</v>
      </c>
      <c r="K19" s="21">
        <v>0.10592278185388329</v>
      </c>
      <c r="L19" s="21">
        <v>9.3581897020168989E-3</v>
      </c>
      <c r="M19" s="21">
        <v>8.0673536302862201E-3</v>
      </c>
      <c r="N19" s="21">
        <v>4.0058076783620174E-2</v>
      </c>
      <c r="O19" s="21">
        <v>1.3528594521030569E-2</v>
      </c>
      <c r="P19" s="21">
        <v>1.5261728689312228E-2</v>
      </c>
      <c r="Q19" s="10" t="s">
        <v>65</v>
      </c>
    </row>
    <row r="20" spans="1:17" ht="30" customHeight="1">
      <c r="A20" s="104" t="s">
        <v>8</v>
      </c>
      <c r="B20" s="104"/>
      <c r="C20" s="104"/>
      <c r="D20" s="104"/>
      <c r="E20" s="11" t="s">
        <v>11</v>
      </c>
      <c r="F20" s="11" t="s">
        <v>12</v>
      </c>
      <c r="G20" s="11" t="s">
        <v>13</v>
      </c>
      <c r="H20" s="11" t="s">
        <v>14</v>
      </c>
      <c r="I20" s="11" t="s">
        <v>15</v>
      </c>
      <c r="J20" s="11" t="s">
        <v>16</v>
      </c>
      <c r="K20" s="11" t="s">
        <v>17</v>
      </c>
      <c r="L20" s="11" t="s">
        <v>18</v>
      </c>
      <c r="M20" s="11" t="s">
        <v>19</v>
      </c>
      <c r="N20" s="11" t="s">
        <v>20</v>
      </c>
      <c r="O20" s="11" t="s">
        <v>21</v>
      </c>
      <c r="P20" s="11" t="s">
        <v>22</v>
      </c>
      <c r="Q20" s="2"/>
    </row>
    <row r="21" spans="1:17" ht="30" customHeight="1">
      <c r="A21" s="104"/>
      <c r="B21" s="104"/>
      <c r="C21" s="104"/>
      <c r="D21" s="104"/>
      <c r="E21" s="15">
        <v>312.12620579254991</v>
      </c>
      <c r="F21" s="15">
        <v>1233.9260909929592</v>
      </c>
      <c r="G21" s="15">
        <v>1846.215770773244</v>
      </c>
      <c r="H21" s="15">
        <v>1743.7859682017381</v>
      </c>
      <c r="I21" s="15">
        <v>2130.643665751903</v>
      </c>
      <c r="J21" s="15">
        <v>1405.9845037165255</v>
      </c>
      <c r="K21" s="15">
        <v>1059.2278185388329</v>
      </c>
      <c r="L21" s="15">
        <v>93.581897020168995</v>
      </c>
      <c r="M21" s="15">
        <v>80.673536302862203</v>
      </c>
      <c r="N21" s="15">
        <v>400.58076783620174</v>
      </c>
      <c r="O21" s="15">
        <v>135.2859452103057</v>
      </c>
      <c r="P21" s="15">
        <v>152.61728689312227</v>
      </c>
      <c r="Q21" s="10" t="s">
        <v>23</v>
      </c>
    </row>
    <row r="22" spans="1:17" ht="30" customHeight="1">
      <c r="A22" s="104" t="s">
        <v>9</v>
      </c>
      <c r="B22" s="104"/>
      <c r="C22" s="104"/>
      <c r="D22" s="104"/>
      <c r="E22" s="105">
        <v>1049</v>
      </c>
      <c r="F22" s="106"/>
      <c r="G22" s="106"/>
      <c r="H22" s="106"/>
      <c r="I22" s="106"/>
      <c r="J22" s="106"/>
      <c r="K22" s="106"/>
      <c r="L22" s="106"/>
      <c r="M22" s="106"/>
      <c r="N22" s="106"/>
      <c r="O22" s="106"/>
      <c r="P22" s="107"/>
      <c r="Q22" s="10" t="s">
        <v>23</v>
      </c>
    </row>
    <row r="23" spans="1:17" ht="30" customHeight="1">
      <c r="A23" s="114" t="s">
        <v>84</v>
      </c>
      <c r="B23" s="115"/>
      <c r="C23" s="115"/>
      <c r="D23" s="115"/>
      <c r="E23" s="11" t="s">
        <v>11</v>
      </c>
      <c r="F23" s="11" t="s">
        <v>12</v>
      </c>
      <c r="G23" s="11" t="s">
        <v>13</v>
      </c>
      <c r="H23" s="11" t="s">
        <v>14</v>
      </c>
      <c r="I23" s="11" t="s">
        <v>15</v>
      </c>
      <c r="J23" s="11" t="s">
        <v>16</v>
      </c>
      <c r="K23" s="11" t="s">
        <v>17</v>
      </c>
      <c r="L23" s="11" t="s">
        <v>18</v>
      </c>
      <c r="M23" s="11" t="s">
        <v>19</v>
      </c>
      <c r="N23" s="11" t="s">
        <v>20</v>
      </c>
      <c r="O23" s="11" t="s">
        <v>21</v>
      </c>
      <c r="P23" s="11" t="s">
        <v>22</v>
      </c>
      <c r="Q23" s="2"/>
    </row>
    <row r="24" spans="1:17" ht="30" customHeight="1">
      <c r="A24" s="115"/>
      <c r="B24" s="115"/>
      <c r="C24" s="115"/>
      <c r="D24" s="115"/>
      <c r="E24" s="26">
        <v>1000</v>
      </c>
      <c r="F24" s="26">
        <v>1000</v>
      </c>
      <c r="G24" s="26">
        <v>1000</v>
      </c>
      <c r="H24" s="26">
        <v>1000</v>
      </c>
      <c r="I24" s="26">
        <v>1000</v>
      </c>
      <c r="J24" s="26">
        <v>1000</v>
      </c>
      <c r="K24" s="26">
        <v>1000</v>
      </c>
      <c r="L24" s="26">
        <v>1000</v>
      </c>
      <c r="M24" s="26">
        <v>1000</v>
      </c>
      <c r="N24" s="26">
        <v>1000</v>
      </c>
      <c r="O24" s="26">
        <v>1000</v>
      </c>
      <c r="P24" s="26">
        <v>1000</v>
      </c>
      <c r="Q24" s="10" t="s">
        <v>23</v>
      </c>
    </row>
    <row r="25" spans="1:17" ht="30" customHeight="1">
      <c r="A25" s="122" t="s">
        <v>66</v>
      </c>
      <c r="B25" s="104"/>
      <c r="C25" s="104"/>
      <c r="D25" s="104"/>
      <c r="E25" s="11" t="s">
        <v>11</v>
      </c>
      <c r="F25" s="11" t="s">
        <v>12</v>
      </c>
      <c r="G25" s="11" t="s">
        <v>13</v>
      </c>
      <c r="H25" s="11" t="s">
        <v>14</v>
      </c>
      <c r="I25" s="11" t="s">
        <v>15</v>
      </c>
      <c r="J25" s="11" t="s">
        <v>16</v>
      </c>
      <c r="K25" s="11" t="s">
        <v>17</v>
      </c>
      <c r="L25" s="11" t="s">
        <v>18</v>
      </c>
      <c r="M25" s="11" t="s">
        <v>19</v>
      </c>
      <c r="N25" s="11" t="s">
        <v>20</v>
      </c>
      <c r="O25" s="11" t="s">
        <v>21</v>
      </c>
      <c r="P25" s="11" t="s">
        <v>22</v>
      </c>
      <c r="Q25" s="2"/>
    </row>
    <row r="26" spans="1:17" ht="30" customHeight="1">
      <c r="A26" s="104"/>
      <c r="B26" s="104"/>
      <c r="C26" s="104"/>
      <c r="D26" s="104"/>
      <c r="E26" s="15">
        <v>31</v>
      </c>
      <c r="F26" s="15">
        <v>123</v>
      </c>
      <c r="G26" s="15">
        <v>185</v>
      </c>
      <c r="H26" s="15">
        <v>174</v>
      </c>
      <c r="I26" s="15">
        <v>213</v>
      </c>
      <c r="J26" s="15">
        <v>141</v>
      </c>
      <c r="K26" s="15">
        <v>106</v>
      </c>
      <c r="L26" s="15">
        <v>9</v>
      </c>
      <c r="M26" s="15">
        <v>8</v>
      </c>
      <c r="N26" s="15">
        <v>40</v>
      </c>
      <c r="O26" s="15">
        <v>14</v>
      </c>
      <c r="P26" s="15">
        <v>15</v>
      </c>
      <c r="Q26" s="10" t="s">
        <v>23</v>
      </c>
    </row>
    <row r="27" spans="1:17" ht="30" customHeight="1">
      <c r="A27" s="104" t="s">
        <v>10</v>
      </c>
      <c r="B27" s="104"/>
      <c r="C27" s="104"/>
      <c r="D27" s="104"/>
      <c r="E27" s="105">
        <v>105</v>
      </c>
      <c r="F27" s="106"/>
      <c r="G27" s="106"/>
      <c r="H27" s="106"/>
      <c r="I27" s="106"/>
      <c r="J27" s="106"/>
      <c r="K27" s="106"/>
      <c r="L27" s="106"/>
      <c r="M27" s="106"/>
      <c r="N27" s="106"/>
      <c r="O27" s="106"/>
      <c r="P27" s="107"/>
      <c r="Q27" s="10" t="s">
        <v>23</v>
      </c>
    </row>
    <row r="28" spans="1:17">
      <c r="A28" s="1" t="s">
        <v>25</v>
      </c>
    </row>
    <row r="29" spans="1:17">
      <c r="A29" s="1" t="s">
        <v>104</v>
      </c>
    </row>
    <row r="30" spans="1:17">
      <c r="B30" s="16" t="s">
        <v>60</v>
      </c>
    </row>
    <row r="31" spans="1:17">
      <c r="B31" s="16" t="s">
        <v>51</v>
      </c>
    </row>
    <row r="32" spans="1:17">
      <c r="B32" s="16" t="s">
        <v>52</v>
      </c>
    </row>
    <row r="33" spans="1:2">
      <c r="B33" s="16" t="s">
        <v>58</v>
      </c>
    </row>
    <row r="34" spans="1:2">
      <c r="B34" s="16" t="s">
        <v>53</v>
      </c>
    </row>
    <row r="35" spans="1:2">
      <c r="B35" s="16" t="s">
        <v>157</v>
      </c>
    </row>
    <row r="36" spans="1:2">
      <c r="B36" s="16" t="s">
        <v>96</v>
      </c>
    </row>
    <row r="37" spans="1:2">
      <c r="B37" s="1" t="s">
        <v>78</v>
      </c>
    </row>
    <row r="38" spans="1:2">
      <c r="B38" s="16" t="s">
        <v>158</v>
      </c>
    </row>
    <row r="39" spans="1:2">
      <c r="B39" s="1" t="s">
        <v>47</v>
      </c>
    </row>
    <row r="41" spans="1:2">
      <c r="A41" s="1" t="s">
        <v>105</v>
      </c>
    </row>
    <row r="42" spans="1:2">
      <c r="B42" s="16" t="s">
        <v>102</v>
      </c>
    </row>
    <row r="43" spans="1:2">
      <c r="B43" s="1" t="s">
        <v>79</v>
      </c>
    </row>
    <row r="44" spans="1:2">
      <c r="B44" s="1" t="s">
        <v>80</v>
      </c>
    </row>
  </sheetData>
  <sheetProtection algorithmName="SHA-512" hashValue="c7smfxXXt4GsjTjSjPA5EilN2JG6F1RQa+SdceWFNQ73zIdp8qdUG+J9JVq4QkStatRcnKBPmOr3tSO44csvLw==" saltValue="pAw5eo1a68kQ/t9/LyKN7A==" spinCount="100000" sheet="1" objects="1" scenarios="1"/>
  <dataConsolidate/>
  <mergeCells count="31">
    <mergeCell ref="A27:D27"/>
    <mergeCell ref="E27:P27"/>
    <mergeCell ref="A17:D17"/>
    <mergeCell ref="E17:P17"/>
    <mergeCell ref="A20:D21"/>
    <mergeCell ref="A22:D22"/>
    <mergeCell ref="E22:P22"/>
    <mergeCell ref="A23:D24"/>
    <mergeCell ref="A18:D19"/>
    <mergeCell ref="A25:D26"/>
    <mergeCell ref="A13:D13"/>
    <mergeCell ref="E13:P13"/>
    <mergeCell ref="A15:D15"/>
    <mergeCell ref="E15:P15"/>
    <mergeCell ref="A16:D16"/>
    <mergeCell ref="E16:P16"/>
    <mergeCell ref="A14:D14"/>
    <mergeCell ref="E14:P14"/>
    <mergeCell ref="A10:D10"/>
    <mergeCell ref="E10:P10"/>
    <mergeCell ref="A11:D11"/>
    <mergeCell ref="E11:P11"/>
    <mergeCell ref="A12:D12"/>
    <mergeCell ref="E12:P12"/>
    <mergeCell ref="A2:B2"/>
    <mergeCell ref="A4:Q4"/>
    <mergeCell ref="A6:Q6"/>
    <mergeCell ref="M8:Q8"/>
    <mergeCell ref="A9:D9"/>
    <mergeCell ref="E9:P9"/>
    <mergeCell ref="C2:D2"/>
  </mergeCells>
  <phoneticPr fontId="2"/>
  <conditionalFormatting sqref="E15:P15">
    <cfRule type="cellIs" dxfId="17" priority="3" operator="lessThan">
      <formula>1000</formula>
    </cfRule>
  </conditionalFormatting>
  <conditionalFormatting sqref="E16:P16">
    <cfRule type="cellIs" dxfId="16" priority="5" operator="greaterThan">
      <formula>$E$15</formula>
    </cfRule>
  </conditionalFormatting>
  <conditionalFormatting sqref="E24:P24">
    <cfRule type="cellIs" dxfId="15" priority="1" operator="greaterThan">
      <formula>$E$16</formula>
    </cfRule>
  </conditionalFormatting>
  <conditionalFormatting sqref="E27:P27">
    <cfRule type="cellIs" dxfId="14" priority="2" operator="greaterThan">
      <formula>$E$22</formula>
    </cfRule>
  </conditionalFormatting>
  <dataValidations count="4">
    <dataValidation type="whole" allowBlank="1" showInputMessage="1" showErrorMessage="1" error="期待容量以下の整数値で入力してください" sqref="E27:P27" xr:uid="{809EF998-57CF-4256-A9A1-C298BF2DB091}">
      <formula1>0</formula1>
      <formula2>E22</formula2>
    </dataValidation>
    <dataValidation type="whole" errorStyle="information" operator="lessThanOrEqual" allowBlank="1" showInputMessage="1" showErrorMessage="1" error="設備容量以下の整数値で入力してください" sqref="E16:P16" xr:uid="{00000000-0002-0000-0100-000001000000}">
      <formula1>E15</formula1>
    </dataValidation>
    <dataValidation type="whole" operator="lessThanOrEqual" allowBlank="1" showInputMessage="1" showErrorMessage="1" sqref="S15" xr:uid="{00000000-0002-0000-0100-000002000000}">
      <formula1>$E$22</formula1>
    </dataValidation>
    <dataValidation type="whole" operator="lessThanOrEqual" allowBlank="1" showInputMessage="1" showErrorMessage="1" sqref="E24:P24" xr:uid="{BA7CC8A3-E8DB-4B51-B1F0-5209A73BDAF6}">
      <formula1>$E$16</formula1>
    </dataValidation>
  </dataValidations>
  <pageMargins left="0.11811023622047245" right="0.11811023622047245" top="0.35433070866141736" bottom="0.35433070866141736" header="0.31496062992125984" footer="0.31496062992125984"/>
  <pageSetup paperSize="9" scale="8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tabColor theme="1" tint="0.499984740745262"/>
    <pageSetUpPr fitToPage="1"/>
  </sheetPr>
  <dimension ref="A1:Q44"/>
  <sheetViews>
    <sheetView zoomScale="75" zoomScaleNormal="75" workbookViewId="0"/>
  </sheetViews>
  <sheetFormatPr defaultColWidth="9" defaultRowHeight="15"/>
  <cols>
    <col min="1" max="4" width="5.6640625" style="1" customWidth="1"/>
    <col min="5" max="16" width="10.21875" style="1" bestFit="1" customWidth="1"/>
    <col min="17" max="20" width="5.6640625" style="1" customWidth="1"/>
    <col min="21" max="16384" width="9" style="1"/>
  </cols>
  <sheetData>
    <row r="1" spans="1:17" ht="16.2">
      <c r="A1" s="17" t="s">
        <v>55</v>
      </c>
      <c r="B1" s="17"/>
      <c r="C1" s="17"/>
      <c r="D1" s="17"/>
      <c r="E1" s="17"/>
      <c r="F1" s="18" t="s">
        <v>57</v>
      </c>
      <c r="G1" s="18"/>
      <c r="H1" s="18"/>
      <c r="I1" s="19" t="s">
        <v>56</v>
      </c>
    </row>
    <row r="2" spans="1:17" ht="16.2">
      <c r="A2" s="132" t="s">
        <v>0</v>
      </c>
      <c r="B2" s="133"/>
      <c r="C2" s="140" t="str">
        <f>合計!C2</f>
        <v>Rev.1</v>
      </c>
      <c r="D2" s="141"/>
      <c r="E2" s="3"/>
      <c r="F2" s="3"/>
      <c r="G2" s="3"/>
      <c r="H2" s="3"/>
      <c r="I2" s="3"/>
      <c r="J2" s="3"/>
      <c r="K2" s="3"/>
      <c r="L2" s="3"/>
      <c r="M2" s="3"/>
      <c r="N2" s="3"/>
      <c r="O2" s="3"/>
      <c r="P2" s="3"/>
      <c r="Q2" s="3"/>
    </row>
    <row r="3" spans="1:17" ht="16.2">
      <c r="A3" s="12"/>
      <c r="B3" s="12"/>
      <c r="C3" s="3"/>
      <c r="D3" s="3"/>
      <c r="E3" s="3"/>
      <c r="F3" s="3"/>
      <c r="G3" s="3"/>
      <c r="H3" s="3"/>
      <c r="I3" s="3"/>
      <c r="J3" s="3"/>
      <c r="K3" s="3"/>
      <c r="L3" s="3"/>
      <c r="M3" s="3"/>
      <c r="N3" s="3"/>
      <c r="O3" s="3"/>
      <c r="P3" s="3"/>
      <c r="Q3" s="3"/>
    </row>
    <row r="4" spans="1:17" ht="16.2">
      <c r="A4" s="134" t="s">
        <v>103</v>
      </c>
      <c r="B4" s="134"/>
      <c r="C4" s="134"/>
      <c r="D4" s="134"/>
      <c r="E4" s="134"/>
      <c r="F4" s="134"/>
      <c r="G4" s="134"/>
      <c r="H4" s="134"/>
      <c r="I4" s="134"/>
      <c r="J4" s="134"/>
      <c r="K4" s="134"/>
      <c r="L4" s="134"/>
      <c r="M4" s="134"/>
      <c r="N4" s="134"/>
      <c r="O4" s="134"/>
      <c r="P4" s="134"/>
      <c r="Q4" s="134"/>
    </row>
    <row r="5" spans="1:17" ht="16.2">
      <c r="A5" s="3"/>
      <c r="B5" s="3"/>
      <c r="C5" s="3"/>
      <c r="D5" s="3"/>
      <c r="E5" s="3"/>
      <c r="F5" s="3"/>
      <c r="G5" s="3"/>
      <c r="H5" s="3"/>
      <c r="I5" s="3"/>
      <c r="J5" s="3"/>
      <c r="K5" s="3"/>
      <c r="L5" s="3"/>
      <c r="M5" s="3"/>
      <c r="N5" s="3"/>
      <c r="O5" s="3"/>
      <c r="P5" s="3"/>
      <c r="Q5" s="3"/>
    </row>
    <row r="6" spans="1:17" ht="16.2">
      <c r="A6" s="135" t="str">
        <f>合計!A6</f>
        <v>＜変動電源（アグリゲート）対象：水力、新エネ（太陽光,風力のみ）＞</v>
      </c>
      <c r="B6" s="135"/>
      <c r="C6" s="135"/>
      <c r="D6" s="135"/>
      <c r="E6" s="135"/>
      <c r="F6" s="135"/>
      <c r="G6" s="135"/>
      <c r="H6" s="135"/>
      <c r="I6" s="135"/>
      <c r="J6" s="135"/>
      <c r="K6" s="135"/>
      <c r="L6" s="135"/>
      <c r="M6" s="135"/>
      <c r="N6" s="135"/>
      <c r="O6" s="135"/>
      <c r="P6" s="135"/>
      <c r="Q6" s="135"/>
    </row>
    <row r="7" spans="1:17" ht="16.2">
      <c r="C7" s="3"/>
      <c r="D7" s="3"/>
      <c r="E7" s="3"/>
      <c r="F7" s="3"/>
      <c r="G7" s="3"/>
      <c r="H7" s="3"/>
      <c r="I7" s="3"/>
      <c r="J7" s="3"/>
      <c r="K7" s="3"/>
      <c r="L7" s="3"/>
      <c r="M7" s="3"/>
      <c r="N7" s="3"/>
      <c r="O7" s="3"/>
      <c r="P7" s="3"/>
      <c r="Q7" s="3"/>
    </row>
    <row r="8" spans="1:17" ht="16.2">
      <c r="A8" s="13"/>
      <c r="B8" s="13"/>
      <c r="C8" s="13"/>
      <c r="D8" s="13"/>
      <c r="E8" s="13"/>
      <c r="F8" s="13"/>
      <c r="G8" s="13"/>
      <c r="H8" s="13"/>
      <c r="I8" s="13"/>
      <c r="J8" s="13"/>
      <c r="K8" s="13"/>
      <c r="L8" s="13" t="s">
        <v>90</v>
      </c>
      <c r="M8" s="142" t="s">
        <v>92</v>
      </c>
      <c r="N8" s="142"/>
      <c r="O8" s="142"/>
      <c r="P8" s="142"/>
      <c r="Q8" s="142"/>
    </row>
    <row r="9" spans="1:17" ht="30" customHeight="1">
      <c r="A9" s="104" t="s">
        <v>1</v>
      </c>
      <c r="B9" s="104"/>
      <c r="C9" s="104"/>
      <c r="D9" s="104"/>
      <c r="E9" s="136" t="s">
        <v>24</v>
      </c>
      <c r="F9" s="137"/>
      <c r="G9" s="137"/>
      <c r="H9" s="137"/>
      <c r="I9" s="137"/>
      <c r="J9" s="137"/>
      <c r="K9" s="137"/>
      <c r="L9" s="137"/>
      <c r="M9" s="137"/>
      <c r="N9" s="137"/>
      <c r="O9" s="137"/>
      <c r="P9" s="138"/>
      <c r="Q9" s="11" t="s">
        <v>2</v>
      </c>
    </row>
    <row r="10" spans="1:17" ht="30" customHeight="1">
      <c r="A10" s="104" t="s">
        <v>3</v>
      </c>
      <c r="B10" s="104"/>
      <c r="C10" s="104"/>
      <c r="D10" s="104"/>
      <c r="E10" s="143">
        <v>9601</v>
      </c>
      <c r="F10" s="144"/>
      <c r="G10" s="144"/>
      <c r="H10" s="144"/>
      <c r="I10" s="144"/>
      <c r="J10" s="144"/>
      <c r="K10" s="144"/>
      <c r="L10" s="144"/>
      <c r="M10" s="144"/>
      <c r="N10" s="144"/>
      <c r="O10" s="144"/>
      <c r="P10" s="145"/>
      <c r="Q10" s="2"/>
    </row>
    <row r="11" spans="1:17" ht="30" customHeight="1">
      <c r="A11" s="122" t="s">
        <v>4</v>
      </c>
      <c r="B11" s="122"/>
      <c r="C11" s="122"/>
      <c r="D11" s="122"/>
      <c r="E11" s="126" t="s">
        <v>46</v>
      </c>
      <c r="F11" s="127"/>
      <c r="G11" s="127"/>
      <c r="H11" s="127"/>
      <c r="I11" s="127"/>
      <c r="J11" s="127"/>
      <c r="K11" s="127"/>
      <c r="L11" s="127"/>
      <c r="M11" s="127"/>
      <c r="N11" s="127"/>
      <c r="O11" s="127"/>
      <c r="P11" s="128"/>
      <c r="Q11" s="2"/>
    </row>
    <row r="12" spans="1:17" ht="30" customHeight="1">
      <c r="A12" s="104" t="s">
        <v>5</v>
      </c>
      <c r="B12" s="104"/>
      <c r="C12" s="104"/>
      <c r="D12" s="104"/>
      <c r="E12" s="126" t="s">
        <v>43</v>
      </c>
      <c r="F12" s="127"/>
      <c r="G12" s="127"/>
      <c r="H12" s="127"/>
      <c r="I12" s="127"/>
      <c r="J12" s="127"/>
      <c r="K12" s="127"/>
      <c r="L12" s="127"/>
      <c r="M12" s="127"/>
      <c r="N12" s="127"/>
      <c r="O12" s="127"/>
      <c r="P12" s="128"/>
      <c r="Q12" s="2"/>
    </row>
    <row r="13" spans="1:17" ht="30" customHeight="1">
      <c r="A13" s="104" t="s">
        <v>6</v>
      </c>
      <c r="B13" s="104"/>
      <c r="C13" s="104"/>
      <c r="D13" s="104"/>
      <c r="E13" s="126" t="s">
        <v>54</v>
      </c>
      <c r="F13" s="127"/>
      <c r="G13" s="127"/>
      <c r="H13" s="127"/>
      <c r="I13" s="127"/>
      <c r="J13" s="127"/>
      <c r="K13" s="127"/>
      <c r="L13" s="127"/>
      <c r="M13" s="127"/>
      <c r="N13" s="127"/>
      <c r="O13" s="127"/>
      <c r="P13" s="128"/>
      <c r="Q13" s="2"/>
    </row>
    <row r="14" spans="1:17" ht="30" hidden="1" customHeight="1">
      <c r="A14" s="104" t="s">
        <v>156</v>
      </c>
      <c r="B14" s="104"/>
      <c r="C14" s="104"/>
      <c r="D14" s="104"/>
      <c r="E14" s="129"/>
      <c r="F14" s="130"/>
      <c r="G14" s="130"/>
      <c r="H14" s="130"/>
      <c r="I14" s="130"/>
      <c r="J14" s="130"/>
      <c r="K14" s="130"/>
      <c r="L14" s="130"/>
      <c r="M14" s="130"/>
      <c r="N14" s="130"/>
      <c r="O14" s="130"/>
      <c r="P14" s="131"/>
      <c r="Q14" s="2"/>
    </row>
    <row r="15" spans="1:17" ht="30" customHeight="1">
      <c r="A15" s="104" t="s">
        <v>7</v>
      </c>
      <c r="B15" s="104"/>
      <c r="C15" s="104"/>
      <c r="D15" s="104"/>
      <c r="E15" s="146">
        <v>10000</v>
      </c>
      <c r="F15" s="147"/>
      <c r="G15" s="147"/>
      <c r="H15" s="147"/>
      <c r="I15" s="147"/>
      <c r="J15" s="147"/>
      <c r="K15" s="147"/>
      <c r="L15" s="147"/>
      <c r="M15" s="147"/>
      <c r="N15" s="147"/>
      <c r="O15" s="147"/>
      <c r="P15" s="148"/>
      <c r="Q15" s="10" t="s">
        <v>23</v>
      </c>
    </row>
    <row r="16" spans="1:17" ht="30" customHeight="1">
      <c r="A16" s="104" t="s">
        <v>37</v>
      </c>
      <c r="B16" s="104"/>
      <c r="C16" s="104"/>
      <c r="D16" s="104"/>
      <c r="E16" s="146">
        <v>10000</v>
      </c>
      <c r="F16" s="147"/>
      <c r="G16" s="147"/>
      <c r="H16" s="147"/>
      <c r="I16" s="147"/>
      <c r="J16" s="147"/>
      <c r="K16" s="147"/>
      <c r="L16" s="147"/>
      <c r="M16" s="147"/>
      <c r="N16" s="147"/>
      <c r="O16" s="147"/>
      <c r="P16" s="148"/>
      <c r="Q16" s="10" t="s">
        <v>23</v>
      </c>
    </row>
    <row r="17" spans="1:17" ht="30" customHeight="1">
      <c r="A17" s="104" t="s">
        <v>64</v>
      </c>
      <c r="B17" s="104"/>
      <c r="C17" s="104"/>
      <c r="D17" s="104"/>
      <c r="E17" s="149">
        <v>0.32735771908052741</v>
      </c>
      <c r="F17" s="150"/>
      <c r="G17" s="150"/>
      <c r="H17" s="150"/>
      <c r="I17" s="150"/>
      <c r="J17" s="150"/>
      <c r="K17" s="150"/>
      <c r="L17" s="150"/>
      <c r="M17" s="150"/>
      <c r="N17" s="150"/>
      <c r="O17" s="150"/>
      <c r="P17" s="151"/>
      <c r="Q17" s="10" t="s">
        <v>65</v>
      </c>
    </row>
    <row r="18" spans="1:17" ht="30" customHeight="1">
      <c r="A18" s="104" t="s">
        <v>63</v>
      </c>
      <c r="B18" s="104"/>
      <c r="C18" s="104"/>
      <c r="D18" s="104"/>
      <c r="E18" s="11" t="s">
        <v>11</v>
      </c>
      <c r="F18" s="11" t="s">
        <v>12</v>
      </c>
      <c r="G18" s="11" t="s">
        <v>13</v>
      </c>
      <c r="H18" s="11" t="s">
        <v>14</v>
      </c>
      <c r="I18" s="11" t="s">
        <v>15</v>
      </c>
      <c r="J18" s="11" t="s">
        <v>16</v>
      </c>
      <c r="K18" s="11" t="s">
        <v>17</v>
      </c>
      <c r="L18" s="11" t="s">
        <v>18</v>
      </c>
      <c r="M18" s="11" t="s">
        <v>19</v>
      </c>
      <c r="N18" s="11" t="s">
        <v>20</v>
      </c>
      <c r="O18" s="11" t="s">
        <v>21</v>
      </c>
      <c r="P18" s="11" t="s">
        <v>22</v>
      </c>
      <c r="Q18" s="2"/>
    </row>
    <row r="19" spans="1:17" ht="30" customHeight="1">
      <c r="A19" s="104"/>
      <c r="B19" s="104"/>
      <c r="C19" s="104"/>
      <c r="D19" s="104"/>
      <c r="E19" s="21">
        <v>0.33234806147102963</v>
      </c>
      <c r="F19" s="21">
        <v>0.14818647971366336</v>
      </c>
      <c r="G19" s="21">
        <v>0.12070515917053996</v>
      </c>
      <c r="H19" s="21">
        <v>9.2748648243756809E-2</v>
      </c>
      <c r="I19" s="21">
        <v>0.12066271566855796</v>
      </c>
      <c r="J19" s="21">
        <v>0.14799153236641405</v>
      </c>
      <c r="K19" s="21">
        <v>0.21245033193928675</v>
      </c>
      <c r="L19" s="21">
        <v>0.30303207162603107</v>
      </c>
      <c r="M19" s="21">
        <v>0.49605556267396672</v>
      </c>
      <c r="N19" s="21">
        <v>0.45286722089815279</v>
      </c>
      <c r="O19" s="21">
        <v>0.5218161391483116</v>
      </c>
      <c r="P19" s="21">
        <v>0.3574490397935482</v>
      </c>
      <c r="Q19" s="10" t="s">
        <v>65</v>
      </c>
    </row>
    <row r="20" spans="1:17" ht="30" customHeight="1">
      <c r="A20" s="104" t="s">
        <v>8</v>
      </c>
      <c r="B20" s="104"/>
      <c r="C20" s="104"/>
      <c r="D20" s="104"/>
      <c r="E20" s="11" t="s">
        <v>11</v>
      </c>
      <c r="F20" s="11" t="s">
        <v>12</v>
      </c>
      <c r="G20" s="11" t="s">
        <v>13</v>
      </c>
      <c r="H20" s="11" t="s">
        <v>14</v>
      </c>
      <c r="I20" s="11" t="s">
        <v>15</v>
      </c>
      <c r="J20" s="11" t="s">
        <v>16</v>
      </c>
      <c r="K20" s="11" t="s">
        <v>17</v>
      </c>
      <c r="L20" s="11" t="s">
        <v>18</v>
      </c>
      <c r="M20" s="11" t="s">
        <v>19</v>
      </c>
      <c r="N20" s="11" t="s">
        <v>20</v>
      </c>
      <c r="O20" s="11" t="s">
        <v>21</v>
      </c>
      <c r="P20" s="11" t="s">
        <v>22</v>
      </c>
      <c r="Q20" s="2"/>
    </row>
    <row r="21" spans="1:17" ht="30" customHeight="1">
      <c r="A21" s="104"/>
      <c r="B21" s="104"/>
      <c r="C21" s="104"/>
      <c r="D21" s="104"/>
      <c r="E21" s="15">
        <v>3323.4806147102963</v>
      </c>
      <c r="F21" s="15">
        <v>1481.8647971366336</v>
      </c>
      <c r="G21" s="15">
        <v>1207.0515917053997</v>
      </c>
      <c r="H21" s="15">
        <v>927.48648243756804</v>
      </c>
      <c r="I21" s="15">
        <v>1206.6271566855796</v>
      </c>
      <c r="J21" s="15">
        <v>1479.9153236641405</v>
      </c>
      <c r="K21" s="15">
        <v>2124.5033193928675</v>
      </c>
      <c r="L21" s="15">
        <v>3030.3207162603107</v>
      </c>
      <c r="M21" s="15">
        <v>4960.5556267396669</v>
      </c>
      <c r="N21" s="15">
        <v>4528.6722089815275</v>
      </c>
      <c r="O21" s="15">
        <v>5218.1613914831159</v>
      </c>
      <c r="P21" s="15">
        <v>3574.4903979354822</v>
      </c>
      <c r="Q21" s="10" t="s">
        <v>23</v>
      </c>
    </row>
    <row r="22" spans="1:17" ht="30" customHeight="1">
      <c r="A22" s="104" t="s">
        <v>9</v>
      </c>
      <c r="B22" s="104"/>
      <c r="C22" s="104"/>
      <c r="D22" s="104"/>
      <c r="E22" s="105">
        <v>3274</v>
      </c>
      <c r="F22" s="106"/>
      <c r="G22" s="106"/>
      <c r="H22" s="106"/>
      <c r="I22" s="106"/>
      <c r="J22" s="106"/>
      <c r="K22" s="106"/>
      <c r="L22" s="106"/>
      <c r="M22" s="106"/>
      <c r="N22" s="106"/>
      <c r="O22" s="106"/>
      <c r="P22" s="107"/>
      <c r="Q22" s="10" t="s">
        <v>23</v>
      </c>
    </row>
    <row r="23" spans="1:17" ht="30" customHeight="1">
      <c r="A23" s="114" t="s">
        <v>84</v>
      </c>
      <c r="B23" s="115"/>
      <c r="C23" s="115"/>
      <c r="D23" s="115"/>
      <c r="E23" s="11" t="s">
        <v>11</v>
      </c>
      <c r="F23" s="11" t="s">
        <v>12</v>
      </c>
      <c r="G23" s="11" t="s">
        <v>13</v>
      </c>
      <c r="H23" s="11" t="s">
        <v>14</v>
      </c>
      <c r="I23" s="11" t="s">
        <v>15</v>
      </c>
      <c r="J23" s="11" t="s">
        <v>16</v>
      </c>
      <c r="K23" s="11" t="s">
        <v>17</v>
      </c>
      <c r="L23" s="11" t="s">
        <v>18</v>
      </c>
      <c r="M23" s="11" t="s">
        <v>19</v>
      </c>
      <c r="N23" s="11" t="s">
        <v>20</v>
      </c>
      <c r="O23" s="11" t="s">
        <v>21</v>
      </c>
      <c r="P23" s="11" t="s">
        <v>22</v>
      </c>
      <c r="Q23" s="2"/>
    </row>
    <row r="24" spans="1:17" ht="30" customHeight="1">
      <c r="A24" s="115"/>
      <c r="B24" s="115"/>
      <c r="C24" s="115"/>
      <c r="D24" s="115"/>
      <c r="E24" s="26">
        <v>1000</v>
      </c>
      <c r="F24" s="26">
        <v>1000</v>
      </c>
      <c r="G24" s="26">
        <v>1000</v>
      </c>
      <c r="H24" s="26">
        <v>1000</v>
      </c>
      <c r="I24" s="26">
        <v>1000</v>
      </c>
      <c r="J24" s="26">
        <v>1000</v>
      </c>
      <c r="K24" s="26">
        <v>1000</v>
      </c>
      <c r="L24" s="26">
        <v>1000</v>
      </c>
      <c r="M24" s="26">
        <v>1000</v>
      </c>
      <c r="N24" s="26">
        <v>1000</v>
      </c>
      <c r="O24" s="26">
        <v>1000</v>
      </c>
      <c r="P24" s="26">
        <v>1000</v>
      </c>
      <c r="Q24" s="10" t="s">
        <v>23</v>
      </c>
    </row>
    <row r="25" spans="1:17" ht="30" customHeight="1">
      <c r="A25" s="122" t="s">
        <v>66</v>
      </c>
      <c r="B25" s="104"/>
      <c r="C25" s="104"/>
      <c r="D25" s="104"/>
      <c r="E25" s="11" t="s">
        <v>11</v>
      </c>
      <c r="F25" s="11" t="s">
        <v>12</v>
      </c>
      <c r="G25" s="11" t="s">
        <v>13</v>
      </c>
      <c r="H25" s="11" t="s">
        <v>14</v>
      </c>
      <c r="I25" s="11" t="s">
        <v>15</v>
      </c>
      <c r="J25" s="11" t="s">
        <v>16</v>
      </c>
      <c r="K25" s="11" t="s">
        <v>17</v>
      </c>
      <c r="L25" s="11" t="s">
        <v>18</v>
      </c>
      <c r="M25" s="11" t="s">
        <v>19</v>
      </c>
      <c r="N25" s="11" t="s">
        <v>20</v>
      </c>
      <c r="O25" s="11" t="s">
        <v>21</v>
      </c>
      <c r="P25" s="11" t="s">
        <v>22</v>
      </c>
      <c r="Q25" s="2"/>
    </row>
    <row r="26" spans="1:17" ht="30" customHeight="1">
      <c r="A26" s="104"/>
      <c r="B26" s="104"/>
      <c r="C26" s="104"/>
      <c r="D26" s="104"/>
      <c r="E26" s="15">
        <v>332</v>
      </c>
      <c r="F26" s="15">
        <v>148</v>
      </c>
      <c r="G26" s="15">
        <v>121</v>
      </c>
      <c r="H26" s="15">
        <v>93</v>
      </c>
      <c r="I26" s="15">
        <v>121</v>
      </c>
      <c r="J26" s="15">
        <v>148</v>
      </c>
      <c r="K26" s="15">
        <v>212</v>
      </c>
      <c r="L26" s="15">
        <v>303</v>
      </c>
      <c r="M26" s="15">
        <v>496</v>
      </c>
      <c r="N26" s="15">
        <v>453</v>
      </c>
      <c r="O26" s="15">
        <v>522</v>
      </c>
      <c r="P26" s="15">
        <v>357</v>
      </c>
      <c r="Q26" s="10" t="s">
        <v>23</v>
      </c>
    </row>
    <row r="27" spans="1:17" ht="30" customHeight="1">
      <c r="A27" s="104" t="s">
        <v>10</v>
      </c>
      <c r="B27" s="104"/>
      <c r="C27" s="104"/>
      <c r="D27" s="104"/>
      <c r="E27" s="105">
        <v>327</v>
      </c>
      <c r="F27" s="106"/>
      <c r="G27" s="106"/>
      <c r="H27" s="106"/>
      <c r="I27" s="106"/>
      <c r="J27" s="106"/>
      <c r="K27" s="106"/>
      <c r="L27" s="106"/>
      <c r="M27" s="106"/>
      <c r="N27" s="106"/>
      <c r="O27" s="106"/>
      <c r="P27" s="107"/>
      <c r="Q27" s="10" t="s">
        <v>23</v>
      </c>
    </row>
    <row r="28" spans="1:17">
      <c r="A28" s="1" t="s">
        <v>25</v>
      </c>
    </row>
    <row r="29" spans="1:17">
      <c r="A29" s="1" t="s">
        <v>104</v>
      </c>
      <c r="B29" s="16"/>
      <c r="C29" s="16"/>
      <c r="D29" s="16"/>
      <c r="E29" s="16"/>
      <c r="F29" s="16"/>
    </row>
    <row r="30" spans="1:17">
      <c r="A30" s="16"/>
      <c r="B30" s="16" t="s">
        <v>60</v>
      </c>
      <c r="C30" s="16"/>
      <c r="D30" s="16"/>
      <c r="E30" s="16"/>
      <c r="F30" s="16"/>
    </row>
    <row r="31" spans="1:17">
      <c r="A31" s="16"/>
      <c r="B31" s="16" t="s">
        <v>51</v>
      </c>
      <c r="C31" s="16"/>
      <c r="D31" s="16"/>
      <c r="E31" s="16"/>
      <c r="F31" s="16"/>
    </row>
    <row r="32" spans="1:17">
      <c r="A32" s="16"/>
      <c r="B32" s="16" t="s">
        <v>52</v>
      </c>
      <c r="C32" s="16"/>
      <c r="D32" s="16"/>
      <c r="E32" s="16"/>
      <c r="F32" s="16"/>
    </row>
    <row r="33" spans="1:6">
      <c r="A33" s="16"/>
      <c r="B33" s="16" t="s">
        <v>59</v>
      </c>
      <c r="C33" s="16"/>
      <c r="D33" s="16"/>
      <c r="E33" s="16"/>
      <c r="F33" s="16"/>
    </row>
    <row r="34" spans="1:6">
      <c r="A34" s="16"/>
      <c r="B34" s="16" t="s">
        <v>53</v>
      </c>
      <c r="C34" s="16"/>
      <c r="D34" s="16"/>
      <c r="E34" s="16"/>
      <c r="F34" s="16"/>
    </row>
    <row r="35" spans="1:6">
      <c r="A35" s="16"/>
      <c r="B35" s="16" t="s">
        <v>157</v>
      </c>
      <c r="C35" s="16"/>
      <c r="D35" s="16"/>
      <c r="E35" s="16"/>
      <c r="F35" s="16"/>
    </row>
    <row r="36" spans="1:6">
      <c r="A36" s="16"/>
      <c r="B36" s="16" t="s">
        <v>96</v>
      </c>
      <c r="C36" s="16"/>
      <c r="D36" s="16"/>
      <c r="E36" s="16"/>
      <c r="F36" s="16"/>
    </row>
    <row r="37" spans="1:6">
      <c r="A37" s="16"/>
      <c r="B37" s="16" t="s">
        <v>78</v>
      </c>
      <c r="C37" s="16"/>
      <c r="D37" s="16"/>
      <c r="E37" s="16"/>
      <c r="F37" s="16"/>
    </row>
    <row r="38" spans="1:6">
      <c r="A38" s="16"/>
      <c r="B38" s="16" t="s">
        <v>158</v>
      </c>
      <c r="C38" s="16"/>
      <c r="D38" s="16"/>
      <c r="E38" s="16"/>
      <c r="F38" s="16"/>
    </row>
    <row r="39" spans="1:6">
      <c r="A39" s="16"/>
      <c r="B39" s="16" t="s">
        <v>61</v>
      </c>
      <c r="C39" s="16"/>
      <c r="D39" s="16"/>
      <c r="E39" s="16"/>
      <c r="F39" s="16"/>
    </row>
    <row r="40" spans="1:6">
      <c r="A40" s="16"/>
      <c r="B40" s="16"/>
      <c r="C40" s="16"/>
      <c r="D40" s="16"/>
      <c r="E40" s="16"/>
      <c r="F40" s="16"/>
    </row>
    <row r="41" spans="1:6">
      <c r="A41" s="1" t="s">
        <v>105</v>
      </c>
      <c r="B41" s="16"/>
      <c r="C41" s="16"/>
      <c r="D41" s="16"/>
      <c r="E41" s="16"/>
      <c r="F41" s="16"/>
    </row>
    <row r="42" spans="1:6">
      <c r="A42" s="16"/>
      <c r="B42" s="16" t="s">
        <v>102</v>
      </c>
      <c r="C42" s="16"/>
      <c r="D42" s="16"/>
      <c r="E42" s="16"/>
      <c r="F42" s="16"/>
    </row>
    <row r="43" spans="1:6">
      <c r="A43" s="16"/>
      <c r="B43" s="16" t="s">
        <v>79</v>
      </c>
      <c r="C43" s="16"/>
      <c r="D43" s="16"/>
      <c r="E43" s="16"/>
      <c r="F43" s="16"/>
    </row>
    <row r="44" spans="1:6">
      <c r="A44" s="16"/>
      <c r="B44" s="16" t="s">
        <v>80</v>
      </c>
      <c r="C44" s="16"/>
      <c r="D44" s="16"/>
      <c r="E44" s="16"/>
      <c r="F44" s="16"/>
    </row>
  </sheetData>
  <sheetProtection algorithmName="SHA-512" hashValue="FQEzcrsjnwbomKtmac/CgSLoLNFDoDe3nQk3kaOjCpz78BBWDlNO0kJZKOrGnqjf/lCW6CspSISKrOUbVnJ4OA==" saltValue="C0c26Gfd9HiyH6kVA9XC0A==" spinCount="100000" sheet="1" objects="1" scenarios="1"/>
  <dataConsolidate/>
  <mergeCells count="31">
    <mergeCell ref="A27:D27"/>
    <mergeCell ref="E27:P27"/>
    <mergeCell ref="A17:D17"/>
    <mergeCell ref="E17:P17"/>
    <mergeCell ref="A20:D21"/>
    <mergeCell ref="A22:D22"/>
    <mergeCell ref="E22:P22"/>
    <mergeCell ref="A23:D24"/>
    <mergeCell ref="A18:D19"/>
    <mergeCell ref="A25:D26"/>
    <mergeCell ref="A13:D13"/>
    <mergeCell ref="E13:P13"/>
    <mergeCell ref="A15:D15"/>
    <mergeCell ref="E15:P15"/>
    <mergeCell ref="A16:D16"/>
    <mergeCell ref="E16:P16"/>
    <mergeCell ref="A14:D14"/>
    <mergeCell ref="E14:P14"/>
    <mergeCell ref="A10:D10"/>
    <mergeCell ref="E10:P10"/>
    <mergeCell ref="A11:D11"/>
    <mergeCell ref="E11:P11"/>
    <mergeCell ref="A12:D12"/>
    <mergeCell ref="E12:P12"/>
    <mergeCell ref="A2:B2"/>
    <mergeCell ref="A4:Q4"/>
    <mergeCell ref="A6:Q6"/>
    <mergeCell ref="M8:Q8"/>
    <mergeCell ref="A9:D9"/>
    <mergeCell ref="E9:P9"/>
    <mergeCell ref="C2:D2"/>
  </mergeCells>
  <phoneticPr fontId="2"/>
  <conditionalFormatting sqref="E15:P15">
    <cfRule type="cellIs" dxfId="13" priority="4" operator="lessThan">
      <formula>1000</formula>
    </cfRule>
  </conditionalFormatting>
  <conditionalFormatting sqref="E16:P16">
    <cfRule type="cellIs" dxfId="12" priority="3" operator="greaterThan">
      <formula>$E$15</formula>
    </cfRule>
  </conditionalFormatting>
  <conditionalFormatting sqref="E24:P24">
    <cfRule type="cellIs" dxfId="11" priority="1" operator="greaterThan">
      <formula>$E$16</formula>
    </cfRule>
  </conditionalFormatting>
  <conditionalFormatting sqref="E27:P27">
    <cfRule type="cellIs" dxfId="10" priority="2" operator="greaterThan">
      <formula>$E$22</formula>
    </cfRule>
  </conditionalFormatting>
  <dataValidations count="3">
    <dataValidation type="whole" allowBlank="1" showInputMessage="1" showErrorMessage="1" error="期待容量以下の整数値で入力してください" sqref="E27:P27" xr:uid="{FECBCF45-B11B-4C61-92B0-7D3C169C6FA0}">
      <formula1>0</formula1>
      <formula2>E22</formula2>
    </dataValidation>
    <dataValidation type="whole" errorStyle="information" operator="lessThanOrEqual" allowBlank="1" showInputMessage="1" showErrorMessage="1" error="設備容量以下の整数値で入力してください" sqref="E16:P16" xr:uid="{00000000-0002-0000-0200-000001000000}">
      <formula1>E15</formula1>
    </dataValidation>
    <dataValidation type="whole" operator="lessThanOrEqual" allowBlank="1" showInputMessage="1" showErrorMessage="1" sqref="E24:P24" xr:uid="{C9B4AD97-200A-44F0-9BB9-B3EBD9607EE2}">
      <formula1>$E$16</formula1>
    </dataValidation>
  </dataValidations>
  <pageMargins left="0.11811023622047245" right="0.11811023622047245" top="0.35433070866141736" bottom="0.35433070866141736" header="0.31496062992125984" footer="0.31496062992125984"/>
  <pageSetup paperSize="9" scale="8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theme="1" tint="0.499984740745262"/>
    <pageSetUpPr fitToPage="1"/>
  </sheetPr>
  <dimension ref="A1:Q48"/>
  <sheetViews>
    <sheetView zoomScale="75" zoomScaleNormal="75" workbookViewId="0"/>
  </sheetViews>
  <sheetFormatPr defaultColWidth="9" defaultRowHeight="15"/>
  <cols>
    <col min="1" max="4" width="5.6640625" style="1" customWidth="1"/>
    <col min="5" max="16" width="10.21875" style="1" bestFit="1" customWidth="1"/>
    <col min="17" max="20" width="5.6640625" style="1" customWidth="1"/>
    <col min="21" max="16384" width="9" style="1"/>
  </cols>
  <sheetData>
    <row r="1" spans="1:17" ht="16.2">
      <c r="A1" s="17" t="s">
        <v>55</v>
      </c>
      <c r="B1" s="17"/>
      <c r="C1" s="17"/>
      <c r="D1" s="17"/>
      <c r="E1" s="17"/>
      <c r="F1" s="18" t="s">
        <v>57</v>
      </c>
      <c r="G1" s="18"/>
      <c r="H1" s="18"/>
      <c r="I1" s="19" t="s">
        <v>56</v>
      </c>
    </row>
    <row r="2" spans="1:17" ht="16.2">
      <c r="A2" s="132" t="s">
        <v>0</v>
      </c>
      <c r="B2" s="133"/>
      <c r="C2" s="140" t="str">
        <f>合計!C2</f>
        <v>Rev.1</v>
      </c>
      <c r="D2" s="141"/>
      <c r="E2" s="3"/>
      <c r="F2" s="3"/>
      <c r="G2" s="3"/>
      <c r="H2" s="3"/>
      <c r="I2" s="3"/>
      <c r="J2" s="3"/>
      <c r="K2" s="3"/>
      <c r="L2" s="3"/>
      <c r="M2" s="3"/>
      <c r="N2" s="3"/>
      <c r="O2" s="3"/>
      <c r="P2" s="3"/>
      <c r="Q2" s="3"/>
    </row>
    <row r="3" spans="1:17" ht="16.2">
      <c r="A3" s="12"/>
      <c r="B3" s="12"/>
      <c r="C3" s="3"/>
      <c r="D3" s="3"/>
      <c r="E3" s="3"/>
      <c r="F3" s="3"/>
      <c r="G3" s="3"/>
      <c r="H3" s="3"/>
      <c r="I3" s="3"/>
      <c r="J3" s="3"/>
      <c r="K3" s="3"/>
      <c r="L3" s="3"/>
      <c r="M3" s="3"/>
      <c r="N3" s="3"/>
      <c r="O3" s="3"/>
      <c r="P3" s="3"/>
      <c r="Q3" s="3"/>
    </row>
    <row r="4" spans="1:17" ht="16.2">
      <c r="A4" s="134" t="s">
        <v>103</v>
      </c>
      <c r="B4" s="134"/>
      <c r="C4" s="134"/>
      <c r="D4" s="134"/>
      <c r="E4" s="134"/>
      <c r="F4" s="134"/>
      <c r="G4" s="134"/>
      <c r="H4" s="134"/>
      <c r="I4" s="134"/>
      <c r="J4" s="134"/>
      <c r="K4" s="134"/>
      <c r="L4" s="134"/>
      <c r="M4" s="134"/>
      <c r="N4" s="134"/>
      <c r="O4" s="134"/>
      <c r="P4" s="134"/>
      <c r="Q4" s="134"/>
    </row>
    <row r="5" spans="1:17" ht="16.2">
      <c r="A5" s="3"/>
      <c r="B5" s="3"/>
      <c r="C5" s="3"/>
      <c r="D5" s="3"/>
      <c r="E5" s="3"/>
      <c r="F5" s="3"/>
      <c r="G5" s="3"/>
      <c r="H5" s="3"/>
      <c r="I5" s="3"/>
      <c r="J5" s="3"/>
      <c r="K5" s="3"/>
      <c r="L5" s="3"/>
      <c r="M5" s="3"/>
      <c r="N5" s="3"/>
      <c r="O5" s="3"/>
      <c r="P5" s="3"/>
      <c r="Q5" s="3"/>
    </row>
    <row r="6" spans="1:17" ht="16.2">
      <c r="A6" s="135" t="str">
        <f>合計!A6</f>
        <v>＜変動電源（アグリゲート）対象：水力、新エネ（太陽光,風力のみ）＞</v>
      </c>
      <c r="B6" s="135"/>
      <c r="C6" s="135"/>
      <c r="D6" s="135"/>
      <c r="E6" s="135"/>
      <c r="F6" s="135"/>
      <c r="G6" s="135"/>
      <c r="H6" s="135"/>
      <c r="I6" s="135"/>
      <c r="J6" s="135"/>
      <c r="K6" s="135"/>
      <c r="L6" s="135"/>
      <c r="M6" s="135"/>
      <c r="N6" s="135"/>
      <c r="O6" s="135"/>
      <c r="P6" s="135"/>
      <c r="Q6" s="135"/>
    </row>
    <row r="7" spans="1:17" ht="16.2">
      <c r="C7" s="3"/>
      <c r="D7" s="3"/>
      <c r="E7" s="3"/>
      <c r="F7" s="3"/>
      <c r="G7" s="3"/>
      <c r="H7" s="3"/>
      <c r="I7" s="3"/>
      <c r="J7" s="3"/>
      <c r="K7" s="3"/>
      <c r="L7" s="3"/>
      <c r="M7" s="3"/>
      <c r="N7" s="3"/>
      <c r="O7" s="3"/>
      <c r="P7" s="3"/>
      <c r="Q7" s="3"/>
    </row>
    <row r="8" spans="1:17" ht="16.2">
      <c r="A8" s="13"/>
      <c r="B8" s="13"/>
      <c r="C8" s="13"/>
      <c r="D8" s="13"/>
      <c r="E8" s="13"/>
      <c r="F8" s="13"/>
      <c r="G8" s="13"/>
      <c r="H8" s="13"/>
      <c r="I8" s="13"/>
      <c r="J8" s="13"/>
      <c r="K8" s="13"/>
      <c r="L8" s="13" t="s">
        <v>90</v>
      </c>
      <c r="M8" s="142" t="s">
        <v>92</v>
      </c>
      <c r="N8" s="142"/>
      <c r="O8" s="142"/>
      <c r="P8" s="142"/>
      <c r="Q8" s="142"/>
    </row>
    <row r="9" spans="1:17" ht="30" customHeight="1">
      <c r="A9" s="104" t="s">
        <v>1</v>
      </c>
      <c r="B9" s="104"/>
      <c r="C9" s="104"/>
      <c r="D9" s="104"/>
      <c r="E9" s="136" t="s">
        <v>24</v>
      </c>
      <c r="F9" s="137"/>
      <c r="G9" s="137"/>
      <c r="H9" s="137"/>
      <c r="I9" s="137"/>
      <c r="J9" s="137"/>
      <c r="K9" s="137"/>
      <c r="L9" s="137"/>
      <c r="M9" s="137"/>
      <c r="N9" s="137"/>
      <c r="O9" s="137"/>
      <c r="P9" s="138"/>
      <c r="Q9" s="11" t="s">
        <v>2</v>
      </c>
    </row>
    <row r="10" spans="1:17" ht="30" customHeight="1">
      <c r="A10" s="104" t="s">
        <v>3</v>
      </c>
      <c r="B10" s="104"/>
      <c r="C10" s="104"/>
      <c r="D10" s="104"/>
      <c r="E10" s="143">
        <v>9601</v>
      </c>
      <c r="F10" s="144"/>
      <c r="G10" s="144"/>
      <c r="H10" s="144"/>
      <c r="I10" s="144"/>
      <c r="J10" s="144"/>
      <c r="K10" s="144"/>
      <c r="L10" s="144"/>
      <c r="M10" s="144"/>
      <c r="N10" s="144"/>
      <c r="O10" s="144"/>
      <c r="P10" s="145"/>
      <c r="Q10" s="2"/>
    </row>
    <row r="11" spans="1:17" ht="30" customHeight="1">
      <c r="A11" s="122" t="s">
        <v>4</v>
      </c>
      <c r="B11" s="122"/>
      <c r="C11" s="122"/>
      <c r="D11" s="122"/>
      <c r="E11" s="126" t="s">
        <v>46</v>
      </c>
      <c r="F11" s="127"/>
      <c r="G11" s="127"/>
      <c r="H11" s="127"/>
      <c r="I11" s="127"/>
      <c r="J11" s="127"/>
      <c r="K11" s="127"/>
      <c r="L11" s="127"/>
      <c r="M11" s="127"/>
      <c r="N11" s="127"/>
      <c r="O11" s="127"/>
      <c r="P11" s="128"/>
      <c r="Q11" s="2"/>
    </row>
    <row r="12" spans="1:17" ht="30" customHeight="1">
      <c r="A12" s="104" t="s">
        <v>5</v>
      </c>
      <c r="B12" s="104"/>
      <c r="C12" s="104"/>
      <c r="D12" s="104"/>
      <c r="E12" s="126" t="s">
        <v>45</v>
      </c>
      <c r="F12" s="127"/>
      <c r="G12" s="127"/>
      <c r="H12" s="127"/>
      <c r="I12" s="127"/>
      <c r="J12" s="127"/>
      <c r="K12" s="127"/>
      <c r="L12" s="127"/>
      <c r="M12" s="127"/>
      <c r="N12" s="127"/>
      <c r="O12" s="127"/>
      <c r="P12" s="128"/>
      <c r="Q12" s="2"/>
    </row>
    <row r="13" spans="1:17" ht="30" customHeight="1">
      <c r="A13" s="104" t="s">
        <v>6</v>
      </c>
      <c r="B13" s="104"/>
      <c r="C13" s="104"/>
      <c r="D13" s="104"/>
      <c r="E13" s="126" t="s">
        <v>54</v>
      </c>
      <c r="F13" s="127"/>
      <c r="G13" s="127"/>
      <c r="H13" s="127"/>
      <c r="I13" s="127"/>
      <c r="J13" s="127"/>
      <c r="K13" s="127"/>
      <c r="L13" s="127"/>
      <c r="M13" s="127"/>
      <c r="N13" s="127"/>
      <c r="O13" s="127"/>
      <c r="P13" s="128"/>
      <c r="Q13" s="2"/>
    </row>
    <row r="14" spans="1:17" ht="30" hidden="1" customHeight="1">
      <c r="A14" s="104" t="s">
        <v>156</v>
      </c>
      <c r="B14" s="104"/>
      <c r="C14" s="104"/>
      <c r="D14" s="104"/>
      <c r="E14" s="129"/>
      <c r="F14" s="130"/>
      <c r="G14" s="130"/>
      <c r="H14" s="130"/>
      <c r="I14" s="130"/>
      <c r="J14" s="130"/>
      <c r="K14" s="130"/>
      <c r="L14" s="130"/>
      <c r="M14" s="130"/>
      <c r="N14" s="130"/>
      <c r="O14" s="130"/>
      <c r="P14" s="131"/>
      <c r="Q14" s="2"/>
    </row>
    <row r="15" spans="1:17" ht="30" customHeight="1">
      <c r="A15" s="104" t="s">
        <v>7</v>
      </c>
      <c r="B15" s="104"/>
      <c r="C15" s="104"/>
      <c r="D15" s="104"/>
      <c r="E15" s="146">
        <v>10000</v>
      </c>
      <c r="F15" s="147"/>
      <c r="G15" s="147"/>
      <c r="H15" s="147"/>
      <c r="I15" s="147"/>
      <c r="J15" s="147"/>
      <c r="K15" s="147"/>
      <c r="L15" s="147"/>
      <c r="M15" s="147"/>
      <c r="N15" s="147"/>
      <c r="O15" s="147"/>
      <c r="P15" s="148"/>
      <c r="Q15" s="10" t="s">
        <v>23</v>
      </c>
    </row>
    <row r="16" spans="1:17" ht="30" customHeight="1">
      <c r="A16" s="104" t="s">
        <v>37</v>
      </c>
      <c r="B16" s="104"/>
      <c r="C16" s="104"/>
      <c r="D16" s="104"/>
      <c r="E16" s="146">
        <v>10000</v>
      </c>
      <c r="F16" s="147"/>
      <c r="G16" s="147"/>
      <c r="H16" s="147"/>
      <c r="I16" s="147"/>
      <c r="J16" s="147"/>
      <c r="K16" s="147"/>
      <c r="L16" s="147"/>
      <c r="M16" s="147"/>
      <c r="N16" s="147"/>
      <c r="O16" s="147"/>
      <c r="P16" s="148"/>
      <c r="Q16" s="10" t="s">
        <v>23</v>
      </c>
    </row>
    <row r="17" spans="1:17" ht="30" customHeight="1">
      <c r="A17" s="104" t="s">
        <v>64</v>
      </c>
      <c r="B17" s="104"/>
      <c r="C17" s="104"/>
      <c r="D17" s="104"/>
      <c r="E17" s="149">
        <v>0.55530527673566898</v>
      </c>
      <c r="F17" s="150"/>
      <c r="G17" s="150"/>
      <c r="H17" s="150"/>
      <c r="I17" s="150"/>
      <c r="J17" s="150"/>
      <c r="K17" s="150"/>
      <c r="L17" s="150"/>
      <c r="M17" s="150"/>
      <c r="N17" s="150"/>
      <c r="O17" s="150"/>
      <c r="P17" s="151"/>
      <c r="Q17" s="10" t="s">
        <v>65</v>
      </c>
    </row>
    <row r="18" spans="1:17" ht="30" customHeight="1">
      <c r="A18" s="104" t="s">
        <v>63</v>
      </c>
      <c r="B18" s="104"/>
      <c r="C18" s="104"/>
      <c r="D18" s="104"/>
      <c r="E18" s="11" t="s">
        <v>11</v>
      </c>
      <c r="F18" s="11" t="s">
        <v>12</v>
      </c>
      <c r="G18" s="11" t="s">
        <v>13</v>
      </c>
      <c r="H18" s="11" t="s">
        <v>14</v>
      </c>
      <c r="I18" s="11" t="s">
        <v>15</v>
      </c>
      <c r="J18" s="11" t="s">
        <v>16</v>
      </c>
      <c r="K18" s="11" t="s">
        <v>17</v>
      </c>
      <c r="L18" s="11" t="s">
        <v>18</v>
      </c>
      <c r="M18" s="11" t="s">
        <v>19</v>
      </c>
      <c r="N18" s="11" t="s">
        <v>20</v>
      </c>
      <c r="O18" s="11" t="s">
        <v>21</v>
      </c>
      <c r="P18" s="11" t="s">
        <v>22</v>
      </c>
      <c r="Q18" s="2"/>
    </row>
    <row r="19" spans="1:17" ht="30" customHeight="1">
      <c r="A19" s="104"/>
      <c r="B19" s="104"/>
      <c r="C19" s="104"/>
      <c r="D19" s="104"/>
      <c r="E19" s="21">
        <v>0.68978823794566924</v>
      </c>
      <c r="F19" s="21">
        <v>0.66386682874929304</v>
      </c>
      <c r="G19" s="21">
        <v>0.49895273219906278</v>
      </c>
      <c r="H19" s="21">
        <v>0.47047990295967534</v>
      </c>
      <c r="I19" s="21">
        <v>0.40277358472544961</v>
      </c>
      <c r="J19" s="21">
        <v>0.37398936662549287</v>
      </c>
      <c r="K19" s="21">
        <v>0.2883637130480195</v>
      </c>
      <c r="L19" s="21">
        <v>0.4100831012495304</v>
      </c>
      <c r="M19" s="21">
        <v>0.49910557369685282</v>
      </c>
      <c r="N19" s="21">
        <v>0.39108887389650565</v>
      </c>
      <c r="O19" s="21">
        <v>0.40894018222190709</v>
      </c>
      <c r="P19" s="21">
        <v>0.51115119771281059</v>
      </c>
      <c r="Q19" s="10" t="s">
        <v>65</v>
      </c>
    </row>
    <row r="20" spans="1:17" ht="30" customHeight="1">
      <c r="A20" s="104" t="s">
        <v>8</v>
      </c>
      <c r="B20" s="104"/>
      <c r="C20" s="104"/>
      <c r="D20" s="104"/>
      <c r="E20" s="11" t="s">
        <v>11</v>
      </c>
      <c r="F20" s="11" t="s">
        <v>12</v>
      </c>
      <c r="G20" s="11" t="s">
        <v>13</v>
      </c>
      <c r="H20" s="11" t="s">
        <v>14</v>
      </c>
      <c r="I20" s="11" t="s">
        <v>15</v>
      </c>
      <c r="J20" s="11" t="s">
        <v>16</v>
      </c>
      <c r="K20" s="11" t="s">
        <v>17</v>
      </c>
      <c r="L20" s="11" t="s">
        <v>18</v>
      </c>
      <c r="M20" s="11" t="s">
        <v>19</v>
      </c>
      <c r="N20" s="11" t="s">
        <v>20</v>
      </c>
      <c r="O20" s="11" t="s">
        <v>21</v>
      </c>
      <c r="P20" s="11" t="s">
        <v>22</v>
      </c>
      <c r="Q20" s="2"/>
    </row>
    <row r="21" spans="1:17" ht="30" customHeight="1">
      <c r="A21" s="104"/>
      <c r="B21" s="104"/>
      <c r="C21" s="104"/>
      <c r="D21" s="104"/>
      <c r="E21" s="15">
        <v>6897.8823794566924</v>
      </c>
      <c r="F21" s="15">
        <v>6638.6682874929302</v>
      </c>
      <c r="G21" s="15">
        <v>4989.5273219906276</v>
      </c>
      <c r="H21" s="15">
        <v>4704.7990295967538</v>
      </c>
      <c r="I21" s="15">
        <v>4027.7358472544956</v>
      </c>
      <c r="J21" s="15">
        <v>3739.8936662549286</v>
      </c>
      <c r="K21" s="15">
        <v>2883.6371304801951</v>
      </c>
      <c r="L21" s="15">
        <v>4100.8310124953041</v>
      </c>
      <c r="M21" s="15">
        <v>4991.0557369685284</v>
      </c>
      <c r="N21" s="15">
        <v>3910.8887389650563</v>
      </c>
      <c r="O21" s="15">
        <v>4089.4018222190712</v>
      </c>
      <c r="P21" s="15">
        <v>5111.5119771281061</v>
      </c>
      <c r="Q21" s="10" t="s">
        <v>23</v>
      </c>
    </row>
    <row r="22" spans="1:17" ht="30" customHeight="1">
      <c r="A22" s="104" t="s">
        <v>9</v>
      </c>
      <c r="B22" s="104"/>
      <c r="C22" s="104"/>
      <c r="D22" s="104"/>
      <c r="E22" s="105">
        <v>5553</v>
      </c>
      <c r="F22" s="106"/>
      <c r="G22" s="106"/>
      <c r="H22" s="106"/>
      <c r="I22" s="106"/>
      <c r="J22" s="106"/>
      <c r="K22" s="106"/>
      <c r="L22" s="106"/>
      <c r="M22" s="106"/>
      <c r="N22" s="106"/>
      <c r="O22" s="106"/>
      <c r="P22" s="107"/>
      <c r="Q22" s="10" t="s">
        <v>23</v>
      </c>
    </row>
    <row r="23" spans="1:17" ht="30" customHeight="1">
      <c r="A23" s="114" t="s">
        <v>84</v>
      </c>
      <c r="B23" s="115"/>
      <c r="C23" s="115"/>
      <c r="D23" s="115"/>
      <c r="E23" s="11" t="s">
        <v>11</v>
      </c>
      <c r="F23" s="11" t="s">
        <v>12</v>
      </c>
      <c r="G23" s="11" t="s">
        <v>13</v>
      </c>
      <c r="H23" s="11" t="s">
        <v>14</v>
      </c>
      <c r="I23" s="11" t="s">
        <v>15</v>
      </c>
      <c r="J23" s="11" t="s">
        <v>16</v>
      </c>
      <c r="K23" s="11" t="s">
        <v>17</v>
      </c>
      <c r="L23" s="11" t="s">
        <v>18</v>
      </c>
      <c r="M23" s="11" t="s">
        <v>19</v>
      </c>
      <c r="N23" s="11" t="s">
        <v>20</v>
      </c>
      <c r="O23" s="11" t="s">
        <v>21</v>
      </c>
      <c r="P23" s="11" t="s">
        <v>22</v>
      </c>
      <c r="Q23" s="2"/>
    </row>
    <row r="24" spans="1:17" ht="30" customHeight="1">
      <c r="A24" s="115"/>
      <c r="B24" s="115"/>
      <c r="C24" s="115"/>
      <c r="D24" s="115"/>
      <c r="E24" s="26">
        <v>1000</v>
      </c>
      <c r="F24" s="26">
        <v>1000</v>
      </c>
      <c r="G24" s="26">
        <v>1000</v>
      </c>
      <c r="H24" s="26">
        <v>1000</v>
      </c>
      <c r="I24" s="26">
        <v>1000</v>
      </c>
      <c r="J24" s="26">
        <v>1000</v>
      </c>
      <c r="K24" s="26">
        <v>1000</v>
      </c>
      <c r="L24" s="26">
        <v>1000</v>
      </c>
      <c r="M24" s="26">
        <v>1000</v>
      </c>
      <c r="N24" s="26">
        <v>1000</v>
      </c>
      <c r="O24" s="26">
        <v>1000</v>
      </c>
      <c r="P24" s="26">
        <v>1000</v>
      </c>
      <c r="Q24" s="10" t="s">
        <v>23</v>
      </c>
    </row>
    <row r="25" spans="1:17" ht="30" customHeight="1">
      <c r="A25" s="122" t="s">
        <v>66</v>
      </c>
      <c r="B25" s="104"/>
      <c r="C25" s="104"/>
      <c r="D25" s="104"/>
      <c r="E25" s="11" t="s">
        <v>11</v>
      </c>
      <c r="F25" s="11" t="s">
        <v>12</v>
      </c>
      <c r="G25" s="11" t="s">
        <v>13</v>
      </c>
      <c r="H25" s="11" t="s">
        <v>14</v>
      </c>
      <c r="I25" s="11" t="s">
        <v>15</v>
      </c>
      <c r="J25" s="11" t="s">
        <v>16</v>
      </c>
      <c r="K25" s="11" t="s">
        <v>17</v>
      </c>
      <c r="L25" s="11" t="s">
        <v>18</v>
      </c>
      <c r="M25" s="11" t="s">
        <v>19</v>
      </c>
      <c r="N25" s="11" t="s">
        <v>20</v>
      </c>
      <c r="O25" s="11" t="s">
        <v>21</v>
      </c>
      <c r="P25" s="11" t="s">
        <v>22</v>
      </c>
      <c r="Q25" s="2"/>
    </row>
    <row r="26" spans="1:17" ht="30" customHeight="1">
      <c r="A26" s="104"/>
      <c r="B26" s="104"/>
      <c r="C26" s="104"/>
      <c r="D26" s="104"/>
      <c r="E26" s="15">
        <v>690</v>
      </c>
      <c r="F26" s="15">
        <v>664</v>
      </c>
      <c r="G26" s="15">
        <v>499</v>
      </c>
      <c r="H26" s="15">
        <v>470</v>
      </c>
      <c r="I26" s="15">
        <v>403</v>
      </c>
      <c r="J26" s="15">
        <v>374</v>
      </c>
      <c r="K26" s="15">
        <v>288</v>
      </c>
      <c r="L26" s="15">
        <v>410</v>
      </c>
      <c r="M26" s="15">
        <v>499</v>
      </c>
      <c r="N26" s="15">
        <v>391</v>
      </c>
      <c r="O26" s="15">
        <v>409</v>
      </c>
      <c r="P26" s="15">
        <v>511</v>
      </c>
      <c r="Q26" s="10" t="s">
        <v>23</v>
      </c>
    </row>
    <row r="27" spans="1:17" ht="30" customHeight="1">
      <c r="A27" s="104" t="s">
        <v>10</v>
      </c>
      <c r="B27" s="104"/>
      <c r="C27" s="104"/>
      <c r="D27" s="104"/>
      <c r="E27" s="105">
        <v>555</v>
      </c>
      <c r="F27" s="106"/>
      <c r="G27" s="106"/>
      <c r="H27" s="106"/>
      <c r="I27" s="106"/>
      <c r="J27" s="106"/>
      <c r="K27" s="106"/>
      <c r="L27" s="106"/>
      <c r="M27" s="106"/>
      <c r="N27" s="106"/>
      <c r="O27" s="106"/>
      <c r="P27" s="107"/>
      <c r="Q27" s="10" t="s">
        <v>23</v>
      </c>
    </row>
    <row r="28" spans="1:17">
      <c r="A28" s="1" t="s">
        <v>25</v>
      </c>
    </row>
    <row r="29" spans="1:17">
      <c r="A29" s="1" t="s">
        <v>104</v>
      </c>
      <c r="B29" s="16"/>
      <c r="C29" s="16"/>
      <c r="D29" s="16"/>
      <c r="E29" s="16"/>
      <c r="F29" s="16"/>
    </row>
    <row r="30" spans="1:17">
      <c r="A30" s="16"/>
      <c r="B30" s="16" t="s">
        <v>60</v>
      </c>
      <c r="C30" s="16"/>
      <c r="D30" s="16"/>
      <c r="E30" s="16"/>
      <c r="F30" s="16"/>
    </row>
    <row r="31" spans="1:17">
      <c r="A31" s="16"/>
      <c r="B31" s="16" t="s">
        <v>51</v>
      </c>
      <c r="C31" s="16"/>
      <c r="D31" s="16"/>
      <c r="E31" s="16"/>
      <c r="F31" s="16"/>
    </row>
    <row r="32" spans="1:17">
      <c r="A32" s="16"/>
      <c r="B32" s="16" t="s">
        <v>52</v>
      </c>
      <c r="C32" s="16"/>
      <c r="D32" s="16"/>
      <c r="E32" s="16"/>
      <c r="F32" s="16"/>
    </row>
    <row r="33" spans="1:6">
      <c r="A33" s="16"/>
      <c r="B33" s="16" t="s">
        <v>97</v>
      </c>
      <c r="C33" s="16"/>
      <c r="D33" s="16"/>
      <c r="E33" s="16"/>
      <c r="F33" s="16"/>
    </row>
    <row r="34" spans="1:6">
      <c r="A34" s="16"/>
      <c r="B34" s="16" t="s">
        <v>53</v>
      </c>
      <c r="C34" s="16"/>
      <c r="D34" s="16"/>
      <c r="E34" s="16"/>
      <c r="F34" s="16"/>
    </row>
    <row r="35" spans="1:6">
      <c r="A35" s="16"/>
      <c r="B35" s="16" t="s">
        <v>157</v>
      </c>
      <c r="C35" s="16"/>
      <c r="D35" s="16"/>
      <c r="E35" s="16"/>
      <c r="F35" s="16"/>
    </row>
    <row r="36" spans="1:6">
      <c r="A36" s="16"/>
      <c r="B36" s="16" t="s">
        <v>96</v>
      </c>
      <c r="C36" s="16"/>
      <c r="D36" s="16"/>
      <c r="E36" s="16"/>
      <c r="F36" s="16"/>
    </row>
    <row r="37" spans="1:6">
      <c r="A37" s="16"/>
      <c r="B37" s="16" t="s">
        <v>78</v>
      </c>
      <c r="C37" s="16"/>
      <c r="D37" s="16"/>
      <c r="E37" s="16"/>
      <c r="F37" s="16"/>
    </row>
    <row r="38" spans="1:6">
      <c r="A38" s="16"/>
      <c r="B38" s="16" t="s">
        <v>158</v>
      </c>
      <c r="C38" s="16"/>
      <c r="D38" s="16"/>
      <c r="E38" s="16"/>
      <c r="F38" s="16"/>
    </row>
    <row r="39" spans="1:6">
      <c r="A39" s="16"/>
      <c r="B39" s="16" t="s">
        <v>61</v>
      </c>
      <c r="C39" s="16"/>
      <c r="D39" s="16"/>
      <c r="E39" s="16"/>
      <c r="F39" s="16"/>
    </row>
    <row r="40" spans="1:6">
      <c r="A40" s="16"/>
      <c r="B40" s="16" t="s">
        <v>98</v>
      </c>
      <c r="C40" s="16"/>
      <c r="D40" s="16"/>
      <c r="E40" s="16"/>
    </row>
    <row r="41" spans="1:6">
      <c r="A41" s="16"/>
      <c r="B41" s="16" t="s">
        <v>99</v>
      </c>
      <c r="C41" s="16"/>
      <c r="D41" s="16"/>
      <c r="E41" s="16"/>
    </row>
    <row r="42" spans="1:6">
      <c r="A42" s="16"/>
      <c r="B42" s="16"/>
      <c r="C42" s="16"/>
      <c r="D42" s="16"/>
      <c r="E42" s="16"/>
      <c r="F42" s="16"/>
    </row>
    <row r="43" spans="1:6">
      <c r="A43" s="1" t="s">
        <v>105</v>
      </c>
      <c r="B43" s="16"/>
      <c r="C43" s="16"/>
      <c r="D43" s="16"/>
      <c r="E43" s="16"/>
      <c r="F43" s="16"/>
    </row>
    <row r="44" spans="1:6">
      <c r="A44" s="16"/>
      <c r="B44" s="16" t="s">
        <v>102</v>
      </c>
      <c r="C44" s="16"/>
      <c r="D44" s="16"/>
      <c r="E44" s="16"/>
      <c r="F44" s="16"/>
    </row>
    <row r="45" spans="1:6">
      <c r="A45" s="16"/>
      <c r="B45" s="16" t="s">
        <v>79</v>
      </c>
      <c r="C45" s="16"/>
      <c r="D45" s="16"/>
      <c r="E45" s="16"/>
      <c r="F45" s="16"/>
    </row>
    <row r="46" spans="1:6">
      <c r="A46" s="16"/>
      <c r="B46" s="16" t="s">
        <v>80</v>
      </c>
      <c r="C46" s="16"/>
      <c r="D46" s="16"/>
      <c r="E46" s="16"/>
      <c r="F46" s="16"/>
    </row>
    <row r="47" spans="1:6">
      <c r="A47" s="16"/>
      <c r="B47" s="16"/>
      <c r="C47" s="16"/>
      <c r="D47" s="16"/>
      <c r="E47" s="16"/>
      <c r="F47" s="16"/>
    </row>
    <row r="48" spans="1:6">
      <c r="A48" s="16"/>
      <c r="B48" s="16"/>
      <c r="C48" s="16"/>
      <c r="D48" s="16"/>
      <c r="E48" s="16"/>
      <c r="F48" s="16"/>
    </row>
  </sheetData>
  <sheetProtection algorithmName="SHA-512" hashValue="42sf9aVG0U5vt81Z0zIFQOmEMprsMovjrJBnRaZgZkdveSD/8lmAmKeSWeM45QqON3ufaEu7IexcyaLy/DR6xg==" saltValue="gp5dvVKX0TyqItnjoGfUqQ==" spinCount="100000" sheet="1" objects="1" scenarios="1"/>
  <dataConsolidate/>
  <mergeCells count="31">
    <mergeCell ref="A27:D27"/>
    <mergeCell ref="E27:P27"/>
    <mergeCell ref="A17:D17"/>
    <mergeCell ref="E17:P17"/>
    <mergeCell ref="A20:D21"/>
    <mergeCell ref="A22:D22"/>
    <mergeCell ref="E22:P22"/>
    <mergeCell ref="A23:D24"/>
    <mergeCell ref="A18:D19"/>
    <mergeCell ref="A25:D26"/>
    <mergeCell ref="A13:D13"/>
    <mergeCell ref="E13:P13"/>
    <mergeCell ref="A15:D15"/>
    <mergeCell ref="E15:P15"/>
    <mergeCell ref="A16:D16"/>
    <mergeCell ref="E16:P16"/>
    <mergeCell ref="A14:D14"/>
    <mergeCell ref="E14:P14"/>
    <mergeCell ref="A10:D10"/>
    <mergeCell ref="E10:P10"/>
    <mergeCell ref="A11:D11"/>
    <mergeCell ref="E11:P11"/>
    <mergeCell ref="A12:D12"/>
    <mergeCell ref="E12:P12"/>
    <mergeCell ref="A2:B2"/>
    <mergeCell ref="A4:Q4"/>
    <mergeCell ref="A6:Q6"/>
    <mergeCell ref="M8:Q8"/>
    <mergeCell ref="A9:D9"/>
    <mergeCell ref="E9:P9"/>
    <mergeCell ref="C2:D2"/>
  </mergeCells>
  <phoneticPr fontId="2"/>
  <conditionalFormatting sqref="E15:P15">
    <cfRule type="cellIs" dxfId="9" priority="4" operator="lessThan">
      <formula>1000</formula>
    </cfRule>
  </conditionalFormatting>
  <conditionalFormatting sqref="E16:P16">
    <cfRule type="cellIs" dxfId="8" priority="3" operator="greaterThan">
      <formula>$E$15</formula>
    </cfRule>
  </conditionalFormatting>
  <conditionalFormatting sqref="E24:P24">
    <cfRule type="cellIs" dxfId="7" priority="1" operator="greaterThan">
      <formula>$E$16</formula>
    </cfRule>
  </conditionalFormatting>
  <conditionalFormatting sqref="E27:P27">
    <cfRule type="cellIs" dxfId="6" priority="2" operator="greaterThan">
      <formula>$E$22</formula>
    </cfRule>
  </conditionalFormatting>
  <dataValidations count="3">
    <dataValidation type="whole" allowBlank="1" showInputMessage="1" showErrorMessage="1" error="期待容量以下の整数値で入力してください" sqref="E27:P27" xr:uid="{3C9E1A12-A0F5-4BFD-9AE4-F824C68E4364}">
      <formula1>0</formula1>
      <formula2>E22</formula2>
    </dataValidation>
    <dataValidation type="whole" errorStyle="information" operator="lessThanOrEqual" allowBlank="1" showInputMessage="1" showErrorMessage="1" error="設備容量以下の整数値で入力してください" sqref="E16:P16" xr:uid="{00000000-0002-0000-0300-000001000000}">
      <formula1>E15</formula1>
    </dataValidation>
    <dataValidation type="whole" operator="lessThanOrEqual" allowBlank="1" showInputMessage="1" showErrorMessage="1" sqref="E24:P24" xr:uid="{303A75F5-27FB-4713-A953-FD6FBC679573}">
      <formula1>$E$16</formula1>
    </dataValidation>
  </dataValidations>
  <pageMargins left="0.11811023622047245" right="0.11811023622047245" top="0.35433070866141736" bottom="0.35433070866141736" header="0.31496062992125984" footer="0.31496062992125984"/>
  <pageSetup paperSize="9" scale="82"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Q41"/>
  <sheetViews>
    <sheetView tabSelected="1" zoomScale="75" zoomScaleNormal="75" workbookViewId="0"/>
  </sheetViews>
  <sheetFormatPr defaultColWidth="9" defaultRowHeight="15"/>
  <cols>
    <col min="1" max="4" width="5.6640625" style="1" customWidth="1"/>
    <col min="5" max="16" width="10.21875" style="1" bestFit="1" customWidth="1"/>
    <col min="17" max="20" width="5.6640625" style="1" customWidth="1"/>
    <col min="21" max="16384" width="9" style="1"/>
  </cols>
  <sheetData>
    <row r="1" spans="1:17" ht="16.2">
      <c r="A1" s="17" t="s">
        <v>55</v>
      </c>
      <c r="B1" s="17"/>
      <c r="C1" s="17"/>
      <c r="D1" s="17"/>
      <c r="E1" s="17"/>
      <c r="F1" s="18" t="s">
        <v>57</v>
      </c>
      <c r="G1" s="18"/>
      <c r="H1" s="18"/>
      <c r="I1" s="19" t="s">
        <v>56</v>
      </c>
    </row>
    <row r="2" spans="1:17" ht="16.2">
      <c r="A2" s="132" t="s">
        <v>0</v>
      </c>
      <c r="B2" s="133"/>
      <c r="C2" s="140" t="s">
        <v>154</v>
      </c>
      <c r="D2" s="141"/>
      <c r="E2" s="3"/>
      <c r="F2" s="3"/>
      <c r="G2" s="3"/>
      <c r="H2" s="3"/>
      <c r="I2" s="3"/>
      <c r="J2" s="3"/>
      <c r="K2" s="3"/>
      <c r="L2" s="3"/>
      <c r="M2" s="3"/>
      <c r="N2" s="3"/>
      <c r="O2" s="3"/>
      <c r="P2" s="3"/>
      <c r="Q2" s="3"/>
    </row>
    <row r="3" spans="1:17" ht="16.2">
      <c r="A3" s="31" t="b">
        <v>0</v>
      </c>
      <c r="B3" s="27"/>
      <c r="C3" s="3"/>
      <c r="D3" s="3"/>
      <c r="E3" s="3"/>
      <c r="F3" s="3"/>
      <c r="G3" s="3"/>
      <c r="H3" s="3"/>
      <c r="I3" s="3"/>
      <c r="J3" s="3"/>
      <c r="K3" s="3"/>
      <c r="L3" s="3"/>
      <c r="M3" s="3"/>
      <c r="N3" s="3"/>
      <c r="O3" s="3"/>
      <c r="P3" s="3"/>
      <c r="Q3" s="3"/>
    </row>
    <row r="4" spans="1:17" ht="16.2">
      <c r="A4" s="134" t="s">
        <v>103</v>
      </c>
      <c r="B4" s="134"/>
      <c r="C4" s="134"/>
      <c r="D4" s="134"/>
      <c r="E4" s="134"/>
      <c r="F4" s="134"/>
      <c r="G4" s="134"/>
      <c r="H4" s="134"/>
      <c r="I4" s="134"/>
      <c r="J4" s="134"/>
      <c r="K4" s="134"/>
      <c r="L4" s="134"/>
      <c r="M4" s="134"/>
      <c r="N4" s="134"/>
      <c r="O4" s="134"/>
      <c r="P4" s="134"/>
      <c r="Q4" s="134"/>
    </row>
    <row r="5" spans="1:17" ht="16.2">
      <c r="A5" s="3"/>
      <c r="B5" s="3"/>
      <c r="C5" s="3"/>
      <c r="D5" s="3"/>
      <c r="E5" s="3"/>
      <c r="F5" s="3"/>
      <c r="G5" s="3"/>
      <c r="H5" s="3"/>
      <c r="I5" s="3"/>
      <c r="J5" s="3"/>
      <c r="K5" s="3"/>
      <c r="L5" s="3"/>
      <c r="M5" s="3"/>
      <c r="N5" s="3"/>
      <c r="O5" s="3"/>
      <c r="P5" s="3"/>
      <c r="Q5" s="3"/>
    </row>
    <row r="6" spans="1:17" ht="16.2">
      <c r="A6" s="135" t="s">
        <v>155</v>
      </c>
      <c r="B6" s="135"/>
      <c r="C6" s="135"/>
      <c r="D6" s="135"/>
      <c r="E6" s="135"/>
      <c r="F6" s="135"/>
      <c r="G6" s="135"/>
      <c r="H6" s="135"/>
      <c r="I6" s="135"/>
      <c r="J6" s="135"/>
      <c r="K6" s="135"/>
      <c r="L6" s="135"/>
      <c r="M6" s="135"/>
      <c r="N6" s="135"/>
      <c r="O6" s="135"/>
      <c r="P6" s="135"/>
      <c r="Q6" s="135"/>
    </row>
    <row r="7" spans="1:17" ht="16.2">
      <c r="A7" s="12"/>
      <c r="B7" s="12"/>
      <c r="C7" s="12"/>
      <c r="D7" s="12"/>
      <c r="E7" s="12"/>
      <c r="F7" s="12"/>
      <c r="G7" s="12"/>
      <c r="H7" s="12"/>
      <c r="I7" s="12"/>
      <c r="J7" s="12"/>
      <c r="K7" s="12"/>
      <c r="L7" s="12"/>
      <c r="M7" s="12"/>
      <c r="N7" s="12"/>
      <c r="O7" s="12"/>
      <c r="P7" s="12"/>
      <c r="Q7" s="12"/>
    </row>
    <row r="8" spans="1:17" ht="16.2">
      <c r="A8" s="24" t="s">
        <v>82</v>
      </c>
      <c r="B8" s="12"/>
      <c r="C8" s="12"/>
      <c r="D8" s="12"/>
      <c r="E8" s="12"/>
      <c r="F8" s="12"/>
      <c r="G8" s="12"/>
      <c r="H8" s="12"/>
      <c r="I8" s="12"/>
      <c r="J8" s="12"/>
      <c r="K8" s="12"/>
      <c r="L8" s="12"/>
      <c r="M8" s="12"/>
      <c r="N8" s="12"/>
      <c r="O8" s="12"/>
      <c r="P8" s="12"/>
      <c r="Q8" s="12"/>
    </row>
    <row r="9" spans="1:17" ht="16.2">
      <c r="A9" s="12"/>
      <c r="B9" s="24" t="s">
        <v>83</v>
      </c>
      <c r="C9" s="12"/>
      <c r="D9" s="12"/>
      <c r="E9" s="12"/>
      <c r="F9" s="12"/>
      <c r="G9" s="12"/>
      <c r="H9" s="12"/>
      <c r="I9" s="12"/>
      <c r="J9" s="12"/>
      <c r="K9" s="12"/>
      <c r="L9" s="12"/>
      <c r="M9" s="12"/>
      <c r="N9" s="12"/>
      <c r="O9" s="12"/>
      <c r="P9" s="12"/>
      <c r="Q9" s="12"/>
    </row>
    <row r="10" spans="1:17" ht="16.2">
      <c r="C10" s="3"/>
      <c r="D10" s="3"/>
      <c r="E10" s="3"/>
      <c r="F10" s="3"/>
      <c r="G10" s="3"/>
      <c r="H10" s="3"/>
      <c r="I10" s="3"/>
      <c r="J10" s="3"/>
      <c r="K10" s="3"/>
      <c r="L10" s="3"/>
      <c r="M10" s="3"/>
      <c r="N10" s="3"/>
      <c r="O10" s="3"/>
      <c r="P10" s="3"/>
      <c r="Q10" s="3"/>
    </row>
    <row r="11" spans="1:17" ht="16.2">
      <c r="A11" s="14"/>
      <c r="B11" s="14"/>
      <c r="C11" s="14"/>
      <c r="D11" s="14"/>
      <c r="E11" s="14"/>
      <c r="F11" s="14"/>
      <c r="G11" s="14"/>
      <c r="H11" s="14"/>
      <c r="I11" s="14"/>
      <c r="J11" s="14"/>
      <c r="K11" s="14"/>
      <c r="L11" s="13" t="s">
        <v>90</v>
      </c>
      <c r="M11" s="139"/>
      <c r="N11" s="139"/>
      <c r="O11" s="139"/>
      <c r="P11" s="139"/>
      <c r="Q11" s="139"/>
    </row>
    <row r="12" spans="1:17" ht="30" customHeight="1">
      <c r="A12" s="104" t="s">
        <v>1</v>
      </c>
      <c r="B12" s="104"/>
      <c r="C12" s="104"/>
      <c r="D12" s="104"/>
      <c r="E12" s="136" t="s">
        <v>24</v>
      </c>
      <c r="F12" s="137"/>
      <c r="G12" s="137"/>
      <c r="H12" s="137"/>
      <c r="I12" s="137"/>
      <c r="J12" s="137"/>
      <c r="K12" s="137"/>
      <c r="L12" s="137"/>
      <c r="M12" s="137"/>
      <c r="N12" s="137"/>
      <c r="O12" s="137"/>
      <c r="P12" s="138"/>
      <c r="Q12" s="11" t="s">
        <v>2</v>
      </c>
    </row>
    <row r="13" spans="1:17" ht="30" customHeight="1">
      <c r="A13" s="104" t="s">
        <v>3</v>
      </c>
      <c r="B13" s="104"/>
      <c r="C13" s="104"/>
      <c r="D13" s="104"/>
      <c r="E13" s="116"/>
      <c r="F13" s="117"/>
      <c r="G13" s="117"/>
      <c r="H13" s="117"/>
      <c r="I13" s="117"/>
      <c r="J13" s="117"/>
      <c r="K13" s="117"/>
      <c r="L13" s="117"/>
      <c r="M13" s="117"/>
      <c r="N13" s="117"/>
      <c r="O13" s="117"/>
      <c r="P13" s="118"/>
      <c r="Q13" s="2"/>
    </row>
    <row r="14" spans="1:17" ht="30" customHeight="1">
      <c r="A14" s="122" t="s">
        <v>4</v>
      </c>
      <c r="B14" s="122"/>
      <c r="C14" s="122"/>
      <c r="D14" s="122"/>
      <c r="E14" s="123" t="s">
        <v>46</v>
      </c>
      <c r="F14" s="124"/>
      <c r="G14" s="124"/>
      <c r="H14" s="124"/>
      <c r="I14" s="124"/>
      <c r="J14" s="124"/>
      <c r="K14" s="124"/>
      <c r="L14" s="124"/>
      <c r="M14" s="124"/>
      <c r="N14" s="124"/>
      <c r="O14" s="124"/>
      <c r="P14" s="125"/>
      <c r="Q14" s="2"/>
    </row>
    <row r="15" spans="1:17" ht="30" customHeight="1">
      <c r="A15" s="104" t="s">
        <v>5</v>
      </c>
      <c r="B15" s="104"/>
      <c r="C15" s="104"/>
      <c r="D15" s="104"/>
      <c r="E15" s="126" t="str">
        <f>IF('入力シート(太陽光)'!E22&gt;0,'入力シート(太陽光)'!E12&amp; ",","")&amp;IF('入力シート(風力)'!E22&gt;0, '入力シート(風力)'!E12&amp;",","")&amp;IF('入力シート(水力)'!E22&gt;0,'入力シート(水力)'!E12,"")</f>
        <v/>
      </c>
      <c r="F15" s="127"/>
      <c r="G15" s="127"/>
      <c r="H15" s="127"/>
      <c r="I15" s="127"/>
      <c r="J15" s="127"/>
      <c r="K15" s="127"/>
      <c r="L15" s="127"/>
      <c r="M15" s="127"/>
      <c r="N15" s="127"/>
      <c r="O15" s="127"/>
      <c r="P15" s="128"/>
      <c r="Q15" s="2"/>
    </row>
    <row r="16" spans="1:17" ht="30" customHeight="1">
      <c r="A16" s="104" t="s">
        <v>6</v>
      </c>
      <c r="B16" s="104"/>
      <c r="C16" s="104"/>
      <c r="D16" s="104"/>
      <c r="E16" s="108"/>
      <c r="F16" s="109"/>
      <c r="G16" s="109"/>
      <c r="H16" s="109"/>
      <c r="I16" s="109"/>
      <c r="J16" s="109"/>
      <c r="K16" s="109"/>
      <c r="L16" s="109"/>
      <c r="M16" s="109"/>
      <c r="N16" s="109"/>
      <c r="O16" s="109"/>
      <c r="P16" s="110"/>
      <c r="Q16" s="2"/>
    </row>
    <row r="17" spans="1:17" ht="30" hidden="1" customHeight="1">
      <c r="A17" s="104" t="s">
        <v>156</v>
      </c>
      <c r="B17" s="104"/>
      <c r="C17" s="104"/>
      <c r="D17" s="104"/>
      <c r="E17" s="129"/>
      <c r="F17" s="130"/>
      <c r="G17" s="130"/>
      <c r="H17" s="130"/>
      <c r="I17" s="130"/>
      <c r="J17" s="130"/>
      <c r="K17" s="130"/>
      <c r="L17" s="130"/>
      <c r="M17" s="130"/>
      <c r="N17" s="130"/>
      <c r="O17" s="130"/>
      <c r="P17" s="131"/>
      <c r="Q17" s="2"/>
    </row>
    <row r="18" spans="1:17" ht="30" customHeight="1">
      <c r="A18" s="104" t="s">
        <v>7</v>
      </c>
      <c r="B18" s="104"/>
      <c r="C18" s="104"/>
      <c r="D18" s="104"/>
      <c r="E18" s="119">
        <f>SUM('入力シート(太陽光)'!E15:P15+'入力シート(風力)'!E15:P15+'入力シート(水力)'!E15:P15)</f>
        <v>0</v>
      </c>
      <c r="F18" s="120"/>
      <c r="G18" s="120"/>
      <c r="H18" s="120"/>
      <c r="I18" s="120"/>
      <c r="J18" s="120"/>
      <c r="K18" s="120"/>
      <c r="L18" s="120"/>
      <c r="M18" s="120"/>
      <c r="N18" s="120"/>
      <c r="O18" s="120"/>
      <c r="P18" s="121"/>
      <c r="Q18" s="10" t="s">
        <v>23</v>
      </c>
    </row>
    <row r="19" spans="1:17" ht="30" customHeight="1">
      <c r="A19" s="104" t="s">
        <v>37</v>
      </c>
      <c r="B19" s="104"/>
      <c r="C19" s="104"/>
      <c r="D19" s="104"/>
      <c r="E19" s="119">
        <f>'入力シート(太陽光)'!E16:P16+'入力シート(風力)'!E16:P16+'入力シート(水力)'!E16:P16</f>
        <v>0</v>
      </c>
      <c r="F19" s="120"/>
      <c r="G19" s="120"/>
      <c r="H19" s="120"/>
      <c r="I19" s="120"/>
      <c r="J19" s="120"/>
      <c r="K19" s="120"/>
      <c r="L19" s="120"/>
      <c r="M19" s="120"/>
      <c r="N19" s="120"/>
      <c r="O19" s="120"/>
      <c r="P19" s="121"/>
      <c r="Q19" s="10" t="s">
        <v>23</v>
      </c>
    </row>
    <row r="20" spans="1:17" ht="30" customHeight="1">
      <c r="A20" s="104" t="s">
        <v>38</v>
      </c>
      <c r="B20" s="104"/>
      <c r="C20" s="104"/>
      <c r="D20" s="104"/>
      <c r="E20" s="111" t="s">
        <v>44</v>
      </c>
      <c r="F20" s="112"/>
      <c r="G20" s="112"/>
      <c r="H20" s="112"/>
      <c r="I20" s="112"/>
      <c r="J20" s="112"/>
      <c r="K20" s="112"/>
      <c r="L20" s="112"/>
      <c r="M20" s="112"/>
      <c r="N20" s="112"/>
      <c r="O20" s="112"/>
      <c r="P20" s="113"/>
      <c r="Q20" s="10" t="s">
        <v>23</v>
      </c>
    </row>
    <row r="21" spans="1:17" ht="30" customHeight="1">
      <c r="A21" s="104" t="s">
        <v>8</v>
      </c>
      <c r="B21" s="104"/>
      <c r="C21" s="104"/>
      <c r="D21" s="104"/>
      <c r="E21" s="11" t="s">
        <v>11</v>
      </c>
      <c r="F21" s="11" t="s">
        <v>12</v>
      </c>
      <c r="G21" s="11" t="s">
        <v>13</v>
      </c>
      <c r="H21" s="11" t="s">
        <v>14</v>
      </c>
      <c r="I21" s="11" t="s">
        <v>15</v>
      </c>
      <c r="J21" s="11" t="s">
        <v>16</v>
      </c>
      <c r="K21" s="11" t="s">
        <v>17</v>
      </c>
      <c r="L21" s="11" t="s">
        <v>18</v>
      </c>
      <c r="M21" s="11" t="s">
        <v>19</v>
      </c>
      <c r="N21" s="11" t="s">
        <v>20</v>
      </c>
      <c r="O21" s="11" t="s">
        <v>21</v>
      </c>
      <c r="P21" s="11" t="s">
        <v>22</v>
      </c>
      <c r="Q21" s="2"/>
    </row>
    <row r="22" spans="1:17" ht="30" customHeight="1">
      <c r="A22" s="104"/>
      <c r="B22" s="104"/>
      <c r="C22" s="104"/>
      <c r="D22" s="104"/>
      <c r="E22" s="15">
        <f>'入力シート(太陽光)'!E21+'入力シート(風力)'!E21+'入力シート(水力)'!E21</f>
        <v>0</v>
      </c>
      <c r="F22" s="15">
        <f>'入力シート(太陽光)'!F21+'入力シート(風力)'!F21+'入力シート(水力)'!F21</f>
        <v>0</v>
      </c>
      <c r="G22" s="15">
        <f>'入力シート(太陽光)'!G21+'入力シート(風力)'!G21+'入力シート(水力)'!G21</f>
        <v>0</v>
      </c>
      <c r="H22" s="15">
        <f>'入力シート(太陽光)'!H21+'入力シート(風力)'!H21+'入力シート(水力)'!H21</f>
        <v>0</v>
      </c>
      <c r="I22" s="15">
        <f>'入力シート(太陽光)'!I21+'入力シート(風力)'!I21+'入力シート(水力)'!I21</f>
        <v>0</v>
      </c>
      <c r="J22" s="15">
        <f>'入力シート(太陽光)'!J21+'入力シート(風力)'!J21+'入力シート(水力)'!J21</f>
        <v>0</v>
      </c>
      <c r="K22" s="15">
        <f>'入力シート(太陽光)'!K21+'入力シート(風力)'!K21+'入力シート(水力)'!K21</f>
        <v>0</v>
      </c>
      <c r="L22" s="15">
        <f>'入力シート(太陽光)'!L21+'入力シート(風力)'!L21+'入力シート(水力)'!L21</f>
        <v>0</v>
      </c>
      <c r="M22" s="15">
        <f>'入力シート(太陽光)'!M21+'入力シート(風力)'!M21+'入力シート(水力)'!M21</f>
        <v>0</v>
      </c>
      <c r="N22" s="15">
        <f>'入力シート(太陽光)'!N21+'入力シート(風力)'!N21+'入力シート(水力)'!N21</f>
        <v>0</v>
      </c>
      <c r="O22" s="15">
        <f>'入力シート(太陽光)'!O21+'入力シート(風力)'!O21+'入力シート(水力)'!O21</f>
        <v>0</v>
      </c>
      <c r="P22" s="15">
        <f>'入力シート(太陽光)'!P21+'入力シート(風力)'!P21+'入力シート(水力)'!P21</f>
        <v>0</v>
      </c>
      <c r="Q22" s="10" t="s">
        <v>23</v>
      </c>
    </row>
    <row r="23" spans="1:17" ht="30" customHeight="1">
      <c r="A23" s="104" t="s">
        <v>9</v>
      </c>
      <c r="B23" s="104"/>
      <c r="C23" s="104"/>
      <c r="D23" s="104"/>
      <c r="E23" s="105">
        <f>'入力シート(太陽光)'!E22+'入力シート(風力)'!E22+'入力シート(水力)'!E22</f>
        <v>0</v>
      </c>
      <c r="F23" s="106"/>
      <c r="G23" s="106"/>
      <c r="H23" s="106"/>
      <c r="I23" s="106"/>
      <c r="J23" s="106"/>
      <c r="K23" s="106"/>
      <c r="L23" s="106"/>
      <c r="M23" s="106"/>
      <c r="N23" s="106"/>
      <c r="O23" s="106"/>
      <c r="P23" s="107"/>
      <c r="Q23" s="10" t="s">
        <v>23</v>
      </c>
    </row>
    <row r="24" spans="1:17" ht="30" customHeight="1">
      <c r="A24" s="114" t="s">
        <v>84</v>
      </c>
      <c r="B24" s="115"/>
      <c r="C24" s="115"/>
      <c r="D24" s="115"/>
      <c r="E24" s="11" t="s">
        <v>11</v>
      </c>
      <c r="F24" s="11" t="s">
        <v>12</v>
      </c>
      <c r="G24" s="11" t="s">
        <v>13</v>
      </c>
      <c r="H24" s="11" t="s">
        <v>14</v>
      </c>
      <c r="I24" s="11" t="s">
        <v>15</v>
      </c>
      <c r="J24" s="11" t="s">
        <v>16</v>
      </c>
      <c r="K24" s="11" t="s">
        <v>17</v>
      </c>
      <c r="L24" s="11" t="s">
        <v>18</v>
      </c>
      <c r="M24" s="11" t="s">
        <v>19</v>
      </c>
      <c r="N24" s="11" t="s">
        <v>20</v>
      </c>
      <c r="O24" s="11" t="s">
        <v>21</v>
      </c>
      <c r="P24" s="11" t="s">
        <v>22</v>
      </c>
      <c r="Q24" s="2"/>
    </row>
    <row r="25" spans="1:17" ht="30" customHeight="1">
      <c r="A25" s="115"/>
      <c r="B25" s="115"/>
      <c r="C25" s="115"/>
      <c r="D25" s="115"/>
      <c r="E25" s="15">
        <f>ROUND('入力シート(太陽光)'!E24,0)+ROUND('入力シート(風力)'!E24,0)+ROUND('入力シート(水力)'!E24,0)</f>
        <v>0</v>
      </c>
      <c r="F25" s="15">
        <f>ROUND('入力シート(太陽光)'!F24,0)+ROUND('入力シート(風力)'!F24,0)+ROUND('入力シート(水力)'!F24,0)</f>
        <v>0</v>
      </c>
      <c r="G25" s="15">
        <f>ROUND('入力シート(太陽光)'!G24,0)+ROUND('入力シート(風力)'!G24,0)+ROUND('入力シート(水力)'!G24,0)</f>
        <v>0</v>
      </c>
      <c r="H25" s="15">
        <f>ROUND('入力シート(太陽光)'!H24,0)+ROUND('入力シート(風力)'!H24,0)+ROUND('入力シート(水力)'!H24,0)</f>
        <v>0</v>
      </c>
      <c r="I25" s="15">
        <f>ROUND('入力シート(太陽光)'!I24,0)+ROUND('入力シート(風力)'!I24,0)+ROUND('入力シート(水力)'!I24,0)</f>
        <v>0</v>
      </c>
      <c r="J25" s="15">
        <f>ROUND('入力シート(太陽光)'!J24,0)+ROUND('入力シート(風力)'!J24,0)+ROUND('入力シート(水力)'!J24,0)</f>
        <v>0</v>
      </c>
      <c r="K25" s="15">
        <f>ROUND('入力シート(太陽光)'!K24,0)+ROUND('入力シート(風力)'!K24,0)+ROUND('入力シート(水力)'!K24,0)</f>
        <v>0</v>
      </c>
      <c r="L25" s="15">
        <f>ROUND('入力シート(太陽光)'!L24,0)+ROUND('入力シート(風力)'!L24,0)+ROUND('入力シート(水力)'!L24,0)</f>
        <v>0</v>
      </c>
      <c r="M25" s="15">
        <f>ROUND('入力シート(太陽光)'!M24,0)+ROUND('入力シート(風力)'!M24,0)+ROUND('入力シート(水力)'!M24,0)</f>
        <v>0</v>
      </c>
      <c r="N25" s="15">
        <f>ROUND('入力シート(太陽光)'!N24,0)+ROUND('入力シート(風力)'!N24,0)+ROUND('入力シート(水力)'!N24,0)</f>
        <v>0</v>
      </c>
      <c r="O25" s="15">
        <f>ROUND('入力シート(太陽光)'!O24,0)+ROUND('入力シート(風力)'!O24,0)+ROUND('入力シート(水力)'!O24,0)</f>
        <v>0</v>
      </c>
      <c r="P25" s="15">
        <f>ROUND('入力シート(太陽光)'!P24,0)+ROUND('入力シート(風力)'!P24,0)+ROUND('入力シート(水力)'!P24,0)</f>
        <v>0</v>
      </c>
      <c r="Q25" s="10" t="s">
        <v>23</v>
      </c>
    </row>
    <row r="26" spans="1:17" ht="30" customHeight="1">
      <c r="A26" s="104" t="s">
        <v>62</v>
      </c>
      <c r="B26" s="104"/>
      <c r="C26" s="104"/>
      <c r="D26" s="104"/>
      <c r="E26" s="11" t="s">
        <v>11</v>
      </c>
      <c r="F26" s="11" t="s">
        <v>12</v>
      </c>
      <c r="G26" s="11" t="s">
        <v>13</v>
      </c>
      <c r="H26" s="11" t="s">
        <v>14</v>
      </c>
      <c r="I26" s="11" t="s">
        <v>15</v>
      </c>
      <c r="J26" s="11" t="s">
        <v>16</v>
      </c>
      <c r="K26" s="11" t="s">
        <v>17</v>
      </c>
      <c r="L26" s="11" t="s">
        <v>18</v>
      </c>
      <c r="M26" s="11" t="s">
        <v>19</v>
      </c>
      <c r="N26" s="11" t="s">
        <v>20</v>
      </c>
      <c r="O26" s="11" t="s">
        <v>21</v>
      </c>
      <c r="P26" s="11" t="s">
        <v>22</v>
      </c>
      <c r="Q26" s="2"/>
    </row>
    <row r="27" spans="1:17" ht="30" customHeight="1">
      <c r="A27" s="104"/>
      <c r="B27" s="104"/>
      <c r="C27" s="104"/>
      <c r="D27" s="104"/>
      <c r="E27" s="15">
        <f>'入力シート(太陽光)'!E26+'入力シート(風力)'!E26+'入力シート(水力)'!E26</f>
        <v>0</v>
      </c>
      <c r="F27" s="15">
        <f>'入力シート(太陽光)'!F26+'入力シート(風力)'!F26+'入力シート(水力)'!F26</f>
        <v>0</v>
      </c>
      <c r="G27" s="15">
        <f>'入力シート(太陽光)'!G26+'入力シート(風力)'!G26+'入力シート(水力)'!G26</f>
        <v>0</v>
      </c>
      <c r="H27" s="15">
        <f>'入力シート(太陽光)'!H26+'入力シート(風力)'!H26+'入力シート(水力)'!H26</f>
        <v>0</v>
      </c>
      <c r="I27" s="15">
        <f>'入力シート(太陽光)'!I26+'入力シート(風力)'!I26+'入力シート(水力)'!I26</f>
        <v>0</v>
      </c>
      <c r="J27" s="15">
        <f>'入力シート(太陽光)'!J26+'入力シート(風力)'!J26+'入力シート(水力)'!J26</f>
        <v>0</v>
      </c>
      <c r="K27" s="15">
        <f>'入力シート(太陽光)'!K26+'入力シート(風力)'!K26+'入力シート(水力)'!K26</f>
        <v>0</v>
      </c>
      <c r="L27" s="15">
        <f>'入力シート(太陽光)'!L26+'入力シート(風力)'!L26+'入力シート(水力)'!L26</f>
        <v>0</v>
      </c>
      <c r="M27" s="15">
        <f>'入力シート(太陽光)'!M26+'入力シート(風力)'!M26+'入力シート(水力)'!M26</f>
        <v>0</v>
      </c>
      <c r="N27" s="15">
        <f>'入力シート(太陽光)'!N26+'入力シート(風力)'!N26+'入力シート(水力)'!N26</f>
        <v>0</v>
      </c>
      <c r="O27" s="15">
        <f>'入力シート(太陽光)'!O26+'入力シート(風力)'!O26+'入力シート(水力)'!O26</f>
        <v>0</v>
      </c>
      <c r="P27" s="15">
        <f>'入力シート(太陽光)'!P26+'入力シート(風力)'!P26+'入力シート(水力)'!P26</f>
        <v>0</v>
      </c>
      <c r="Q27" s="10" t="s">
        <v>23</v>
      </c>
    </row>
    <row r="28" spans="1:17" ht="30" customHeight="1">
      <c r="A28" s="104" t="s">
        <v>10</v>
      </c>
      <c r="B28" s="104"/>
      <c r="C28" s="104"/>
      <c r="D28" s="104"/>
      <c r="E28" s="105">
        <f>IFERROR('入力シート(太陽光)'!E27+'入力シート(風力)'!E27+'入力シート(水力)'!E27,0)</f>
        <v>0</v>
      </c>
      <c r="F28" s="106"/>
      <c r="G28" s="106"/>
      <c r="H28" s="106"/>
      <c r="I28" s="106"/>
      <c r="J28" s="106"/>
      <c r="K28" s="106"/>
      <c r="L28" s="106"/>
      <c r="M28" s="106"/>
      <c r="N28" s="106"/>
      <c r="O28" s="106"/>
      <c r="P28" s="107"/>
      <c r="Q28" s="10" t="s">
        <v>23</v>
      </c>
    </row>
    <row r="29" spans="1:17">
      <c r="A29" s="1" t="s">
        <v>25</v>
      </c>
    </row>
    <row r="30" spans="1:17">
      <c r="A30" s="1" t="s">
        <v>104</v>
      </c>
      <c r="B30" s="16"/>
      <c r="C30" s="16"/>
      <c r="D30" s="16"/>
      <c r="E30" s="16"/>
    </row>
    <row r="31" spans="1:17">
      <c r="A31" s="16"/>
      <c r="B31" s="16" t="s">
        <v>93</v>
      </c>
      <c r="C31" s="16"/>
      <c r="D31" s="16"/>
      <c r="E31" s="16"/>
    </row>
    <row r="32" spans="1:17">
      <c r="A32" s="16"/>
      <c r="B32" s="16" t="s">
        <v>94</v>
      </c>
      <c r="C32" s="16"/>
      <c r="D32" s="16"/>
      <c r="E32" s="16"/>
    </row>
    <row r="33" spans="1:5">
      <c r="A33" s="16"/>
      <c r="B33" s="16" t="s">
        <v>50</v>
      </c>
      <c r="C33" s="16"/>
      <c r="D33" s="16"/>
      <c r="E33" s="16"/>
    </row>
    <row r="34" spans="1:5">
      <c r="A34" s="16"/>
      <c r="B34" s="16" t="s">
        <v>95</v>
      </c>
      <c r="C34" s="16"/>
      <c r="D34" s="16"/>
      <c r="E34" s="16"/>
    </row>
    <row r="35" spans="1:5">
      <c r="A35" s="16"/>
      <c r="B35" s="16" t="s">
        <v>81</v>
      </c>
      <c r="C35" s="16"/>
      <c r="D35" s="16"/>
      <c r="E35" s="16"/>
    </row>
    <row r="36" spans="1:5">
      <c r="A36" s="16"/>
      <c r="B36" s="16" t="s">
        <v>61</v>
      </c>
      <c r="C36" s="16"/>
      <c r="D36" s="16"/>
      <c r="E36" s="16"/>
    </row>
    <row r="37" spans="1:5">
      <c r="A37" s="16"/>
      <c r="B37" s="16"/>
      <c r="C37" s="16"/>
      <c r="D37" s="16"/>
      <c r="E37" s="16"/>
    </row>
    <row r="38" spans="1:5">
      <c r="A38" s="1" t="s">
        <v>105</v>
      </c>
      <c r="B38" s="16"/>
      <c r="C38" s="16"/>
      <c r="D38" s="16"/>
      <c r="E38" s="16"/>
    </row>
    <row r="39" spans="1:5">
      <c r="A39" s="16"/>
      <c r="B39" s="16" t="s">
        <v>101</v>
      </c>
      <c r="C39" s="16"/>
      <c r="D39" s="16"/>
      <c r="E39" s="16"/>
    </row>
    <row r="40" spans="1:5">
      <c r="B40" s="1" t="s">
        <v>79</v>
      </c>
    </row>
    <row r="41" spans="1:5">
      <c r="B41" s="1" t="s">
        <v>80</v>
      </c>
    </row>
  </sheetData>
  <sheetProtection algorithmName="SHA-512" hashValue="CpMJ2blq58Um4PAHqRTLZ+pYfrZhjmq5oPt6cS2lKQJ2euKX9hSr27cOnY1vRITMcUcUeJcbWL29zK3oI0iMTw==" saltValue="Vt0xRf/rjxEuEIQJa4s6eg==" spinCount="100000" sheet="1" objects="1" scenarios="1"/>
  <dataConsolidate/>
  <mergeCells count="30">
    <mergeCell ref="A2:B2"/>
    <mergeCell ref="A4:Q4"/>
    <mergeCell ref="A6:Q6"/>
    <mergeCell ref="A12:D12"/>
    <mergeCell ref="E12:P12"/>
    <mergeCell ref="M11:Q11"/>
    <mergeCell ref="C2:D2"/>
    <mergeCell ref="E13:P13"/>
    <mergeCell ref="A18:D18"/>
    <mergeCell ref="E18:P18"/>
    <mergeCell ref="A19:D19"/>
    <mergeCell ref="E19:P19"/>
    <mergeCell ref="A13:D13"/>
    <mergeCell ref="A14:D14"/>
    <mergeCell ref="E14:P14"/>
    <mergeCell ref="A15:D15"/>
    <mergeCell ref="E15:P15"/>
    <mergeCell ref="A17:D17"/>
    <mergeCell ref="E17:P17"/>
    <mergeCell ref="A28:D28"/>
    <mergeCell ref="E28:P28"/>
    <mergeCell ref="E16:P16"/>
    <mergeCell ref="A20:D20"/>
    <mergeCell ref="E20:P20"/>
    <mergeCell ref="A21:D22"/>
    <mergeCell ref="A23:D23"/>
    <mergeCell ref="E23:P23"/>
    <mergeCell ref="A24:D25"/>
    <mergeCell ref="A16:D16"/>
    <mergeCell ref="A26:D27"/>
  </mergeCells>
  <phoneticPr fontId="2"/>
  <conditionalFormatting sqref="E23:P23">
    <cfRule type="cellIs" dxfId="5" priority="3" operator="lessThan">
      <formula>1000</formula>
    </cfRule>
  </conditionalFormatting>
  <conditionalFormatting sqref="E28:P28">
    <cfRule type="cellIs" dxfId="4" priority="1" operator="lessThan">
      <formula>1000</formula>
    </cfRule>
    <cfRule type="cellIs" dxfId="3" priority="4" operator="greaterThan">
      <formula>$E$23</formula>
    </cfRule>
  </conditionalFormatting>
  <dataValidations count="1">
    <dataValidation type="list" allowBlank="1" showInputMessage="1" showErrorMessage="1" sqref="E16:P16" xr:uid="{00000000-0002-0000-0400-000000000000}">
      <formula1>"北海道,東北,東京,中部,北陸,関西,中国,四国,九州"</formula1>
    </dataValidation>
  </dataValidations>
  <pageMargins left="0.11811023622047245" right="0.11811023622047245" top="0.35433070866141736" bottom="0.35433070866141736" header="0.31496062992125984" footer="0.31496062992125984"/>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0</xdr:col>
                    <xdr:colOff>160020</xdr:colOff>
                    <xdr:row>7</xdr:row>
                    <xdr:rowOff>152400</xdr:rowOff>
                  </from>
                  <to>
                    <xdr:col>1</xdr:col>
                    <xdr:colOff>99060</xdr:colOff>
                    <xdr:row>9</xdr:row>
                    <xdr:rowOff>60960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CDC2A-B627-4C1B-A8AB-677B39199BF1}">
  <sheetPr codeName="Sheet2">
    <pageSetUpPr fitToPage="1"/>
  </sheetPr>
  <dimension ref="A1:Z46"/>
  <sheetViews>
    <sheetView zoomScale="75" zoomScaleNormal="75" workbookViewId="0"/>
  </sheetViews>
  <sheetFormatPr defaultColWidth="9" defaultRowHeight="15"/>
  <cols>
    <col min="1" max="4" width="5.6640625" style="1" customWidth="1"/>
    <col min="5" max="16" width="10.21875" style="1" bestFit="1" customWidth="1"/>
    <col min="17" max="20" width="5.6640625" style="1" customWidth="1"/>
    <col min="21" max="21" width="9" style="1"/>
    <col min="22" max="22" width="10.6640625" style="1" bestFit="1" customWidth="1"/>
    <col min="23" max="16384" width="9" style="1"/>
  </cols>
  <sheetData>
    <row r="1" spans="1:18" ht="16.2">
      <c r="A1" s="17" t="s">
        <v>55</v>
      </c>
      <c r="B1" s="17"/>
      <c r="C1" s="17"/>
      <c r="D1" s="17"/>
      <c r="E1" s="17"/>
      <c r="F1" s="18" t="s">
        <v>57</v>
      </c>
      <c r="G1" s="18"/>
      <c r="H1" s="18"/>
      <c r="I1" s="19" t="s">
        <v>56</v>
      </c>
    </row>
    <row r="2" spans="1:18" ht="16.2">
      <c r="A2" s="132" t="s">
        <v>0</v>
      </c>
      <c r="B2" s="133"/>
      <c r="C2" s="140" t="str">
        <f>合計!C2</f>
        <v>Rev.1</v>
      </c>
      <c r="D2" s="141"/>
      <c r="E2" s="3"/>
      <c r="F2" s="3"/>
      <c r="G2" s="3"/>
      <c r="H2" s="3"/>
      <c r="I2" s="3"/>
      <c r="J2" s="3"/>
      <c r="K2" s="3"/>
      <c r="L2" s="3"/>
      <c r="M2" s="3"/>
      <c r="N2" s="3"/>
      <c r="O2" s="3"/>
      <c r="P2" s="3"/>
      <c r="Q2" s="3"/>
    </row>
    <row r="3" spans="1:18" ht="16.2">
      <c r="A3" s="12"/>
      <c r="B3" s="12"/>
      <c r="C3" s="3"/>
      <c r="D3" s="3"/>
      <c r="E3" s="3"/>
      <c r="F3" s="3"/>
      <c r="G3" s="3"/>
      <c r="H3" s="3"/>
      <c r="I3" s="3"/>
      <c r="J3" s="3"/>
      <c r="K3" s="3"/>
      <c r="L3" s="3"/>
      <c r="M3" s="3"/>
      <c r="N3" s="3"/>
      <c r="O3" s="3"/>
      <c r="P3" s="3"/>
      <c r="Q3" s="3"/>
    </row>
    <row r="4" spans="1:18" ht="16.2">
      <c r="A4" s="134" t="s">
        <v>103</v>
      </c>
      <c r="B4" s="134"/>
      <c r="C4" s="134"/>
      <c r="D4" s="134"/>
      <c r="E4" s="134"/>
      <c r="F4" s="134"/>
      <c r="G4" s="134"/>
      <c r="H4" s="134"/>
      <c r="I4" s="134"/>
      <c r="J4" s="134"/>
      <c r="K4" s="134"/>
      <c r="L4" s="134"/>
      <c r="M4" s="134"/>
      <c r="N4" s="134"/>
      <c r="O4" s="134"/>
      <c r="P4" s="134"/>
      <c r="Q4" s="134"/>
    </row>
    <row r="5" spans="1:18" ht="16.2">
      <c r="A5" s="3"/>
      <c r="B5" s="3"/>
      <c r="C5" s="3"/>
      <c r="D5" s="3"/>
      <c r="E5" s="3"/>
      <c r="F5" s="3"/>
      <c r="G5" s="3"/>
      <c r="H5" s="3"/>
      <c r="I5" s="3"/>
      <c r="J5" s="3"/>
      <c r="K5" s="3"/>
      <c r="L5" s="3"/>
      <c r="M5" s="3"/>
      <c r="N5" s="3"/>
      <c r="O5" s="3"/>
      <c r="P5" s="3"/>
      <c r="Q5" s="3"/>
    </row>
    <row r="6" spans="1:18" ht="16.2">
      <c r="A6" s="135" t="str">
        <f>合計!A6</f>
        <v>＜変動電源（アグリゲート）対象：水力、新エネ（太陽光,風力のみ）＞</v>
      </c>
      <c r="B6" s="135"/>
      <c r="C6" s="135"/>
      <c r="D6" s="135"/>
      <c r="E6" s="135"/>
      <c r="F6" s="135"/>
      <c r="G6" s="135"/>
      <c r="H6" s="135"/>
      <c r="I6" s="135"/>
      <c r="J6" s="135"/>
      <c r="K6" s="135"/>
      <c r="L6" s="135"/>
      <c r="M6" s="135"/>
      <c r="N6" s="135"/>
      <c r="O6" s="135"/>
      <c r="P6" s="135"/>
      <c r="Q6" s="135"/>
    </row>
    <row r="7" spans="1:18" ht="16.2">
      <c r="C7" s="3"/>
      <c r="D7" s="3"/>
      <c r="E7" s="3"/>
      <c r="F7" s="3"/>
      <c r="G7" s="3"/>
      <c r="H7" s="3"/>
      <c r="I7" s="3"/>
      <c r="J7" s="3"/>
      <c r="K7" s="3"/>
      <c r="L7" s="3"/>
      <c r="M7" s="3"/>
      <c r="N7" s="3"/>
      <c r="O7" s="3"/>
      <c r="P7" s="3"/>
      <c r="Q7" s="3"/>
    </row>
    <row r="8" spans="1:18" ht="16.2">
      <c r="A8" s="13"/>
      <c r="B8" s="13"/>
      <c r="C8" s="13"/>
      <c r="D8" s="13"/>
      <c r="E8" s="13"/>
      <c r="F8" s="13"/>
      <c r="G8" s="13"/>
      <c r="H8" s="13"/>
      <c r="I8" s="13"/>
      <c r="J8" s="13"/>
      <c r="K8" s="13"/>
      <c r="L8" s="13" t="s">
        <v>90</v>
      </c>
      <c r="M8" s="152" t="str">
        <f>IF(合計!M11="","",合計!M11)</f>
        <v/>
      </c>
      <c r="N8" s="152"/>
      <c r="O8" s="152"/>
      <c r="P8" s="152"/>
      <c r="Q8" s="152"/>
    </row>
    <row r="9" spans="1:18" ht="30" customHeight="1">
      <c r="A9" s="104" t="s">
        <v>1</v>
      </c>
      <c r="B9" s="104"/>
      <c r="C9" s="104"/>
      <c r="D9" s="104"/>
      <c r="E9" s="136" t="s">
        <v>24</v>
      </c>
      <c r="F9" s="137"/>
      <c r="G9" s="137"/>
      <c r="H9" s="137"/>
      <c r="I9" s="137"/>
      <c r="J9" s="137"/>
      <c r="K9" s="137"/>
      <c r="L9" s="137"/>
      <c r="M9" s="137"/>
      <c r="N9" s="137"/>
      <c r="O9" s="137"/>
      <c r="P9" s="138"/>
      <c r="Q9" s="11" t="s">
        <v>2</v>
      </c>
    </row>
    <row r="10" spans="1:18" ht="30" customHeight="1">
      <c r="A10" s="104" t="s">
        <v>3</v>
      </c>
      <c r="B10" s="104"/>
      <c r="C10" s="104"/>
      <c r="D10" s="104"/>
      <c r="E10" s="143">
        <f>合計!E13</f>
        <v>0</v>
      </c>
      <c r="F10" s="144"/>
      <c r="G10" s="144"/>
      <c r="H10" s="144"/>
      <c r="I10" s="144"/>
      <c r="J10" s="144"/>
      <c r="K10" s="144"/>
      <c r="L10" s="144"/>
      <c r="M10" s="144"/>
      <c r="N10" s="144"/>
      <c r="O10" s="144"/>
      <c r="P10" s="145"/>
      <c r="Q10" s="2"/>
    </row>
    <row r="11" spans="1:18" ht="30" customHeight="1">
      <c r="A11" s="122" t="s">
        <v>4</v>
      </c>
      <c r="B11" s="122"/>
      <c r="C11" s="122"/>
      <c r="D11" s="122"/>
      <c r="E11" s="126" t="str">
        <f>合計!E14</f>
        <v>変動電源（アグリゲート）</v>
      </c>
      <c r="F11" s="127"/>
      <c r="G11" s="127"/>
      <c r="H11" s="127"/>
      <c r="I11" s="127"/>
      <c r="J11" s="127"/>
      <c r="K11" s="127"/>
      <c r="L11" s="127"/>
      <c r="M11" s="127"/>
      <c r="N11" s="127"/>
      <c r="O11" s="127"/>
      <c r="P11" s="128"/>
      <c r="Q11" s="2"/>
    </row>
    <row r="12" spans="1:18" ht="30" customHeight="1">
      <c r="A12" s="104" t="s">
        <v>5</v>
      </c>
      <c r="B12" s="104"/>
      <c r="C12" s="104"/>
      <c r="D12" s="104"/>
      <c r="E12" s="126" t="s">
        <v>48</v>
      </c>
      <c r="F12" s="127"/>
      <c r="G12" s="127"/>
      <c r="H12" s="127"/>
      <c r="I12" s="127"/>
      <c r="J12" s="127"/>
      <c r="K12" s="127"/>
      <c r="L12" s="127"/>
      <c r="M12" s="127"/>
      <c r="N12" s="127"/>
      <c r="O12" s="127"/>
      <c r="P12" s="128"/>
      <c r="Q12" s="2"/>
    </row>
    <row r="13" spans="1:18" ht="30" customHeight="1">
      <c r="A13" s="104" t="s">
        <v>6</v>
      </c>
      <c r="B13" s="104"/>
      <c r="C13" s="104"/>
      <c r="D13" s="104"/>
      <c r="E13" s="126">
        <f>合計!E16</f>
        <v>0</v>
      </c>
      <c r="F13" s="127"/>
      <c r="G13" s="127"/>
      <c r="H13" s="127"/>
      <c r="I13" s="127"/>
      <c r="J13" s="127"/>
      <c r="K13" s="127"/>
      <c r="L13" s="127"/>
      <c r="M13" s="127"/>
      <c r="N13" s="127"/>
      <c r="O13" s="127"/>
      <c r="P13" s="128"/>
      <c r="Q13" s="2"/>
    </row>
    <row r="14" spans="1:18" ht="30" hidden="1" customHeight="1">
      <c r="A14" s="104"/>
      <c r="B14" s="104"/>
      <c r="C14" s="104"/>
      <c r="D14" s="104"/>
      <c r="E14" s="156"/>
      <c r="F14" s="157"/>
      <c r="G14" s="157"/>
      <c r="H14" s="157"/>
      <c r="I14" s="157"/>
      <c r="J14" s="157"/>
      <c r="K14" s="157"/>
      <c r="L14" s="157"/>
      <c r="M14" s="157"/>
      <c r="N14" s="157"/>
      <c r="O14" s="157"/>
      <c r="P14" s="158"/>
      <c r="Q14" s="2"/>
    </row>
    <row r="15" spans="1:18" ht="30" customHeight="1">
      <c r="A15" s="104" t="s">
        <v>7</v>
      </c>
      <c r="B15" s="104"/>
      <c r="C15" s="104"/>
      <c r="D15" s="104"/>
      <c r="E15" s="146"/>
      <c r="F15" s="147"/>
      <c r="G15" s="147"/>
      <c r="H15" s="147"/>
      <c r="I15" s="147"/>
      <c r="J15" s="147"/>
      <c r="K15" s="147"/>
      <c r="L15" s="147"/>
      <c r="M15" s="147"/>
      <c r="N15" s="147"/>
      <c r="O15" s="147"/>
      <c r="P15" s="148"/>
      <c r="Q15" s="10" t="s">
        <v>23</v>
      </c>
    </row>
    <row r="16" spans="1:18" ht="30" customHeight="1">
      <c r="A16" s="153" t="s">
        <v>37</v>
      </c>
      <c r="B16" s="154"/>
      <c r="C16" s="154"/>
      <c r="D16" s="155"/>
      <c r="E16" s="146"/>
      <c r="F16" s="147"/>
      <c r="G16" s="147"/>
      <c r="H16" s="147"/>
      <c r="I16" s="147"/>
      <c r="J16" s="147"/>
      <c r="K16" s="147"/>
      <c r="L16" s="147"/>
      <c r="M16" s="147"/>
      <c r="N16" s="147"/>
      <c r="O16" s="147"/>
      <c r="P16" s="148"/>
      <c r="Q16" s="25" t="s">
        <v>23</v>
      </c>
      <c r="R16" s="30" t="str">
        <f>IF(E16&gt;E15,"※「各月の送電または放電可能電力」が「設備容量」を超過している月があります。入力値を修正してください。","")</f>
        <v/>
      </c>
    </row>
    <row r="17" spans="1:26" ht="30" customHeight="1">
      <c r="A17" s="104" t="s">
        <v>64</v>
      </c>
      <c r="B17" s="104"/>
      <c r="C17" s="104"/>
      <c r="D17" s="104"/>
      <c r="E17" s="149" t="e">
        <f>'計算用(太陽光)'!$B$99</f>
        <v>#N/A</v>
      </c>
      <c r="F17" s="150"/>
      <c r="G17" s="150"/>
      <c r="H17" s="150"/>
      <c r="I17" s="150"/>
      <c r="J17" s="150"/>
      <c r="K17" s="150"/>
      <c r="L17" s="150"/>
      <c r="M17" s="150"/>
      <c r="N17" s="150"/>
      <c r="O17" s="150"/>
      <c r="P17" s="151"/>
      <c r="Q17" s="10" t="s">
        <v>65</v>
      </c>
    </row>
    <row r="18" spans="1:26" ht="30" customHeight="1">
      <c r="A18" s="104" t="s">
        <v>63</v>
      </c>
      <c r="B18" s="104"/>
      <c r="C18" s="104"/>
      <c r="D18" s="104"/>
      <c r="E18" s="11" t="s">
        <v>11</v>
      </c>
      <c r="F18" s="11" t="s">
        <v>12</v>
      </c>
      <c r="G18" s="11" t="s">
        <v>13</v>
      </c>
      <c r="H18" s="11" t="s">
        <v>14</v>
      </c>
      <c r="I18" s="11" t="s">
        <v>15</v>
      </c>
      <c r="J18" s="11" t="s">
        <v>16</v>
      </c>
      <c r="K18" s="11" t="s">
        <v>17</v>
      </c>
      <c r="L18" s="11" t="s">
        <v>18</v>
      </c>
      <c r="M18" s="11" t="s">
        <v>19</v>
      </c>
      <c r="N18" s="11" t="s">
        <v>20</v>
      </c>
      <c r="O18" s="11" t="s">
        <v>21</v>
      </c>
      <c r="P18" s="11" t="s">
        <v>22</v>
      </c>
      <c r="Q18" s="2"/>
    </row>
    <row r="19" spans="1:26" ht="30" customHeight="1">
      <c r="A19" s="104"/>
      <c r="B19" s="104"/>
      <c r="C19" s="104"/>
      <c r="D19" s="104"/>
      <c r="E19" s="21" t="e">
        <f t="array" ref="E19:P19">TRANSPOSE('計算用(太陽光)'!O20:O31)</f>
        <v>#N/A</v>
      </c>
      <c r="F19" s="21" t="e">
        <v>#N/A</v>
      </c>
      <c r="G19" s="21" t="e">
        <v>#N/A</v>
      </c>
      <c r="H19" s="21" t="e">
        <v>#N/A</v>
      </c>
      <c r="I19" s="21" t="e">
        <v>#N/A</v>
      </c>
      <c r="J19" s="21" t="e">
        <v>#N/A</v>
      </c>
      <c r="K19" s="21" t="e">
        <v>#N/A</v>
      </c>
      <c r="L19" s="21" t="e">
        <v>#N/A</v>
      </c>
      <c r="M19" s="21" t="e">
        <v>#N/A</v>
      </c>
      <c r="N19" s="21" t="e">
        <v>#N/A</v>
      </c>
      <c r="O19" s="21" t="e">
        <v>#N/A</v>
      </c>
      <c r="P19" s="21" t="e">
        <v>#N/A</v>
      </c>
      <c r="Q19" s="10" t="s">
        <v>65</v>
      </c>
    </row>
    <row r="20" spans="1:26" ht="30" customHeight="1">
      <c r="A20" s="104" t="s">
        <v>8</v>
      </c>
      <c r="B20" s="104"/>
      <c r="C20" s="104"/>
      <c r="D20" s="104"/>
      <c r="E20" s="11" t="s">
        <v>11</v>
      </c>
      <c r="F20" s="11" t="s">
        <v>12</v>
      </c>
      <c r="G20" s="11" t="s">
        <v>13</v>
      </c>
      <c r="H20" s="11" t="s">
        <v>14</v>
      </c>
      <c r="I20" s="11" t="s">
        <v>15</v>
      </c>
      <c r="J20" s="11" t="s">
        <v>16</v>
      </c>
      <c r="K20" s="11" t="s">
        <v>17</v>
      </c>
      <c r="L20" s="11" t="s">
        <v>18</v>
      </c>
      <c r="M20" s="11" t="s">
        <v>19</v>
      </c>
      <c r="N20" s="11" t="s">
        <v>20</v>
      </c>
      <c r="O20" s="11" t="s">
        <v>21</v>
      </c>
      <c r="P20" s="11" t="s">
        <v>22</v>
      </c>
      <c r="Q20" s="2"/>
    </row>
    <row r="21" spans="1:26" ht="30" customHeight="1">
      <c r="A21" s="104"/>
      <c r="B21" s="104"/>
      <c r="C21" s="104"/>
      <c r="D21" s="104"/>
      <c r="E21" s="15">
        <f t="array" ref="E21:P21">TRANSPOSE('計算用(太陽光)'!O34:O45)</f>
        <v>0</v>
      </c>
      <c r="F21" s="15">
        <v>0</v>
      </c>
      <c r="G21" s="15">
        <v>0</v>
      </c>
      <c r="H21" s="15">
        <v>0</v>
      </c>
      <c r="I21" s="15">
        <v>0</v>
      </c>
      <c r="J21" s="15">
        <v>0</v>
      </c>
      <c r="K21" s="15">
        <v>0</v>
      </c>
      <c r="L21" s="15">
        <v>0</v>
      </c>
      <c r="M21" s="15">
        <v>0</v>
      </c>
      <c r="N21" s="15">
        <v>0</v>
      </c>
      <c r="O21" s="15">
        <v>0</v>
      </c>
      <c r="P21" s="15">
        <v>0</v>
      </c>
      <c r="Q21" s="10" t="s">
        <v>23</v>
      </c>
    </row>
    <row r="22" spans="1:26" ht="30" customHeight="1">
      <c r="A22" s="104" t="s">
        <v>9</v>
      </c>
      <c r="B22" s="104"/>
      <c r="C22" s="104"/>
      <c r="D22" s="104"/>
      <c r="E22" s="105">
        <f>ROUND('計算用(太陽光)'!$B$95,0)</f>
        <v>0</v>
      </c>
      <c r="F22" s="106"/>
      <c r="G22" s="106"/>
      <c r="H22" s="106"/>
      <c r="I22" s="106"/>
      <c r="J22" s="106"/>
      <c r="K22" s="106"/>
      <c r="L22" s="106"/>
      <c r="M22" s="106"/>
      <c r="N22" s="106"/>
      <c r="O22" s="106"/>
      <c r="P22" s="107"/>
      <c r="Q22" s="10" t="s">
        <v>23</v>
      </c>
    </row>
    <row r="23" spans="1:26" ht="30" customHeight="1">
      <c r="A23" s="114" t="s">
        <v>84</v>
      </c>
      <c r="B23" s="115"/>
      <c r="C23" s="115"/>
      <c r="D23" s="115"/>
      <c r="E23" s="11" t="s">
        <v>11</v>
      </c>
      <c r="F23" s="11" t="s">
        <v>12</v>
      </c>
      <c r="G23" s="11" t="s">
        <v>13</v>
      </c>
      <c r="H23" s="11" t="s">
        <v>14</v>
      </c>
      <c r="I23" s="11" t="s">
        <v>15</v>
      </c>
      <c r="J23" s="11" t="s">
        <v>16</v>
      </c>
      <c r="K23" s="11" t="s">
        <v>17</v>
      </c>
      <c r="L23" s="11" t="s">
        <v>18</v>
      </c>
      <c r="M23" s="11" t="s">
        <v>19</v>
      </c>
      <c r="N23" s="11" t="s">
        <v>20</v>
      </c>
      <c r="O23" s="11" t="s">
        <v>21</v>
      </c>
      <c r="P23" s="11" t="s">
        <v>22</v>
      </c>
      <c r="Q23" s="2"/>
    </row>
    <row r="24" spans="1:26" ht="30" customHeight="1">
      <c r="A24" s="115"/>
      <c r="B24" s="115"/>
      <c r="C24" s="115"/>
      <c r="D24" s="115"/>
      <c r="E24" s="26"/>
      <c r="F24" s="26"/>
      <c r="G24" s="26"/>
      <c r="H24" s="26"/>
      <c r="I24" s="26"/>
      <c r="J24" s="26"/>
      <c r="K24" s="26"/>
      <c r="L24" s="26"/>
      <c r="M24" s="26"/>
      <c r="N24" s="26"/>
      <c r="O24" s="26"/>
      <c r="P24" s="26"/>
      <c r="Q24" s="25" t="s">
        <v>23</v>
      </c>
      <c r="R24" s="28" t="str">
        <f>IF(OR(E24&gt;E16,F24&gt;E16,G24&gt;E16,H24&gt;E16,I24&gt;E16,J24&gt;E16,K24&gt;E16,L24&gt;E16,M24&gt;E16,N24&gt;E16,O24&gt;E16,P24&gt;E16),"※「提供できる各月の送電可能電力」が「送電可能電力」を超過している月があります。入力値を修正してください。","")</f>
        <v/>
      </c>
    </row>
    <row r="25" spans="1:26" ht="30" customHeight="1">
      <c r="A25" s="122" t="s">
        <v>66</v>
      </c>
      <c r="B25" s="104"/>
      <c r="C25" s="104"/>
      <c r="D25" s="104"/>
      <c r="E25" s="11" t="s">
        <v>11</v>
      </c>
      <c r="F25" s="11" t="s">
        <v>12</v>
      </c>
      <c r="G25" s="11" t="s">
        <v>13</v>
      </c>
      <c r="H25" s="11" t="s">
        <v>14</v>
      </c>
      <c r="I25" s="11" t="s">
        <v>15</v>
      </c>
      <c r="J25" s="11" t="s">
        <v>16</v>
      </c>
      <c r="K25" s="11" t="s">
        <v>17</v>
      </c>
      <c r="L25" s="11" t="s">
        <v>18</v>
      </c>
      <c r="M25" s="11" t="s">
        <v>19</v>
      </c>
      <c r="N25" s="11" t="s">
        <v>20</v>
      </c>
      <c r="O25" s="11" t="s">
        <v>21</v>
      </c>
      <c r="P25" s="11" t="s">
        <v>22</v>
      </c>
      <c r="Q25" s="2"/>
      <c r="Z25" s="20"/>
    </row>
    <row r="26" spans="1:26" ht="30" customHeight="1">
      <c r="A26" s="104"/>
      <c r="B26" s="104"/>
      <c r="C26" s="104"/>
      <c r="D26" s="104"/>
      <c r="E26" s="15">
        <f t="array" ref="E26:P26">ROUND(TRANSPOSE('計算用(太陽光)'!AE34:AE45),0)</f>
        <v>0</v>
      </c>
      <c r="F26" s="15">
        <v>0</v>
      </c>
      <c r="G26" s="15">
        <v>0</v>
      </c>
      <c r="H26" s="15">
        <v>0</v>
      </c>
      <c r="I26" s="15">
        <v>0</v>
      </c>
      <c r="J26" s="15">
        <v>0</v>
      </c>
      <c r="K26" s="15">
        <v>0</v>
      </c>
      <c r="L26" s="15">
        <v>0</v>
      </c>
      <c r="M26" s="15">
        <v>0</v>
      </c>
      <c r="N26" s="15">
        <v>0</v>
      </c>
      <c r="O26" s="15">
        <v>0</v>
      </c>
      <c r="P26" s="15">
        <v>0</v>
      </c>
      <c r="Q26" s="10" t="s">
        <v>23</v>
      </c>
      <c r="Z26" s="20"/>
    </row>
    <row r="27" spans="1:26" ht="30" customHeight="1">
      <c r="A27" s="104" t="s">
        <v>10</v>
      </c>
      <c r="B27" s="104"/>
      <c r="C27" s="104"/>
      <c r="D27" s="104"/>
      <c r="E27" s="105">
        <f>IFERROR(ROUND('計算用(太陽光)'!$S$95,0),0)</f>
        <v>0</v>
      </c>
      <c r="F27" s="106"/>
      <c r="G27" s="106"/>
      <c r="H27" s="106"/>
      <c r="I27" s="106"/>
      <c r="J27" s="106"/>
      <c r="K27" s="106"/>
      <c r="L27" s="106"/>
      <c r="M27" s="106"/>
      <c r="N27" s="106"/>
      <c r="O27" s="106"/>
      <c r="P27" s="107"/>
      <c r="Q27" s="10" t="s">
        <v>23</v>
      </c>
    </row>
    <row r="28" spans="1:26">
      <c r="A28" s="1" t="s">
        <v>25</v>
      </c>
    </row>
    <row r="29" spans="1:26">
      <c r="A29" s="1" t="s">
        <v>104</v>
      </c>
      <c r="B29" s="16"/>
      <c r="C29" s="16"/>
      <c r="D29" s="16"/>
      <c r="E29" s="16"/>
    </row>
    <row r="30" spans="1:26">
      <c r="A30" s="16"/>
      <c r="B30" s="16" t="s">
        <v>60</v>
      </c>
      <c r="C30" s="16"/>
      <c r="D30" s="16"/>
      <c r="E30" s="16"/>
    </row>
    <row r="31" spans="1:26">
      <c r="A31" s="16"/>
      <c r="B31" s="16" t="s">
        <v>51</v>
      </c>
      <c r="C31" s="16"/>
      <c r="D31" s="16"/>
      <c r="E31" s="16"/>
    </row>
    <row r="32" spans="1:26">
      <c r="A32" s="16"/>
      <c r="B32" s="16" t="s">
        <v>52</v>
      </c>
      <c r="C32" s="16"/>
      <c r="D32" s="16"/>
      <c r="E32" s="16"/>
    </row>
    <row r="33" spans="1:5">
      <c r="A33" s="16"/>
      <c r="B33" s="16" t="s">
        <v>58</v>
      </c>
      <c r="C33" s="16"/>
      <c r="D33" s="16"/>
      <c r="E33" s="16"/>
    </row>
    <row r="34" spans="1:5">
      <c r="A34" s="16"/>
      <c r="B34" s="16" t="s">
        <v>53</v>
      </c>
      <c r="C34" s="16"/>
      <c r="D34" s="16"/>
      <c r="E34" s="16"/>
    </row>
    <row r="35" spans="1:5">
      <c r="A35" s="16"/>
      <c r="B35" s="16" t="s">
        <v>157</v>
      </c>
      <c r="C35" s="16"/>
      <c r="D35" s="16"/>
      <c r="E35" s="16"/>
    </row>
    <row r="36" spans="1:5">
      <c r="A36" s="16"/>
      <c r="B36" s="16" t="s">
        <v>96</v>
      </c>
      <c r="C36" s="16"/>
      <c r="D36" s="16"/>
      <c r="E36" s="16"/>
    </row>
    <row r="37" spans="1:5">
      <c r="A37" s="16"/>
      <c r="B37" s="16" t="s">
        <v>78</v>
      </c>
      <c r="C37" s="16"/>
      <c r="D37" s="16"/>
      <c r="E37" s="16"/>
    </row>
    <row r="38" spans="1:5">
      <c r="A38" s="16"/>
      <c r="B38" s="16" t="s">
        <v>158</v>
      </c>
      <c r="C38" s="16"/>
      <c r="D38" s="16"/>
      <c r="E38" s="16"/>
    </row>
    <row r="39" spans="1:5">
      <c r="A39" s="16"/>
      <c r="B39" s="16" t="s">
        <v>61</v>
      </c>
      <c r="C39" s="16"/>
      <c r="D39" s="16"/>
      <c r="E39" s="16"/>
    </row>
    <row r="40" spans="1:5">
      <c r="A40" s="16"/>
      <c r="B40" s="16"/>
      <c r="C40" s="16"/>
      <c r="D40" s="16"/>
      <c r="E40" s="16"/>
    </row>
    <row r="41" spans="1:5">
      <c r="A41" s="1" t="s">
        <v>105</v>
      </c>
      <c r="B41" s="16"/>
      <c r="C41" s="16"/>
      <c r="D41" s="16"/>
      <c r="E41" s="16"/>
    </row>
    <row r="42" spans="1:5">
      <c r="A42" s="16"/>
      <c r="B42" s="16" t="s">
        <v>102</v>
      </c>
      <c r="C42" s="16"/>
      <c r="D42" s="16"/>
      <c r="E42" s="16"/>
    </row>
    <row r="43" spans="1:5">
      <c r="A43" s="16"/>
      <c r="B43" s="16" t="s">
        <v>79</v>
      </c>
      <c r="C43" s="16"/>
      <c r="D43" s="16"/>
      <c r="E43" s="16"/>
    </row>
    <row r="44" spans="1:5">
      <c r="A44" s="16"/>
      <c r="B44" s="16" t="s">
        <v>80</v>
      </c>
      <c r="C44" s="16"/>
      <c r="D44" s="16"/>
      <c r="E44" s="16"/>
    </row>
    <row r="45" spans="1:5">
      <c r="A45" s="16"/>
      <c r="B45" s="16"/>
      <c r="C45" s="16"/>
      <c r="D45" s="16"/>
      <c r="E45" s="16"/>
    </row>
    <row r="46" spans="1:5">
      <c r="A46" s="16"/>
      <c r="B46" s="16"/>
      <c r="C46" s="16"/>
      <c r="D46" s="16"/>
      <c r="E46" s="16"/>
    </row>
  </sheetData>
  <sheetProtection algorithmName="SHA-512" hashValue="qRfXb8zXgQyXA0HZILVrGTMUrl5fWngFukCsImxVk6ABJStMOCM21frIwojFmP+fdo6DTCNm7xPZQI1HODFOOQ==" saltValue="2kgoPxGETuT59bMa9sYgGw==" spinCount="100000" sheet="1" objects="1" scenarios="1"/>
  <protectedRanges>
    <protectedRange algorithmName="SHA-512" hashValue="C6ovA3jIAoNYHBEwJrL19zaUBfrVWT6iTKZPyvI0Jwg24MCo5vJFjklf9lIosmgm7lFFAeHzc9n9EyEmVTKh6Q==" saltValue="o86OZ6Jv7CZz2qr7rAULhg==" spinCount="100000" sqref="E15:P16" name="範囲1"/>
  </protectedRanges>
  <dataConsolidate/>
  <mergeCells count="31">
    <mergeCell ref="A22:D22"/>
    <mergeCell ref="E22:P22"/>
    <mergeCell ref="A23:D24"/>
    <mergeCell ref="A25:D26"/>
    <mergeCell ref="A27:D27"/>
    <mergeCell ref="E27:P27"/>
    <mergeCell ref="A17:D17"/>
    <mergeCell ref="E17:P17"/>
    <mergeCell ref="A18:D19"/>
    <mergeCell ref="A20:D21"/>
    <mergeCell ref="A13:D13"/>
    <mergeCell ref="E13:P13"/>
    <mergeCell ref="A15:D15"/>
    <mergeCell ref="E15:P15"/>
    <mergeCell ref="A16:D16"/>
    <mergeCell ref="E16:P16"/>
    <mergeCell ref="A14:D14"/>
    <mergeCell ref="E14:P14"/>
    <mergeCell ref="A10:D10"/>
    <mergeCell ref="E10:P10"/>
    <mergeCell ref="A11:D11"/>
    <mergeCell ref="E11:P11"/>
    <mergeCell ref="A12:D12"/>
    <mergeCell ref="E12:P12"/>
    <mergeCell ref="A2:B2"/>
    <mergeCell ref="A4:Q4"/>
    <mergeCell ref="A6:Q6"/>
    <mergeCell ref="M8:Q8"/>
    <mergeCell ref="A9:D9"/>
    <mergeCell ref="E9:P9"/>
    <mergeCell ref="C2:D2"/>
  </mergeCells>
  <phoneticPr fontId="2"/>
  <conditionalFormatting sqref="E27:P27">
    <cfRule type="cellIs" dxfId="2" priority="6" operator="greaterThan">
      <formula>$E$22</formula>
    </cfRule>
  </conditionalFormatting>
  <dataValidations count="1">
    <dataValidation type="whole" allowBlank="1" showInputMessage="1" showErrorMessage="1" error="期待容量以下の整数値で入力してください" sqref="E27:P27" xr:uid="{E0BC86DE-A5B4-4F33-8A04-93AA64203C27}">
      <formula1>0</formula1>
      <formula2>E22</formula2>
    </dataValidation>
  </dataValidations>
  <pageMargins left="0.11811023622047245" right="0.11811023622047245" top="0.35433070866141736" bottom="0.35433070866141736" header="0.31496062992125984" footer="0.31496062992125984"/>
  <pageSetup paperSize="9" scale="8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2A609-87F6-401A-8648-A978B50E75EF}">
  <sheetPr codeName="Sheet3">
    <pageSetUpPr fitToPage="1"/>
  </sheetPr>
  <dimension ref="A1:R44"/>
  <sheetViews>
    <sheetView zoomScale="75" zoomScaleNormal="75" workbookViewId="0"/>
  </sheetViews>
  <sheetFormatPr defaultColWidth="9" defaultRowHeight="15"/>
  <cols>
    <col min="1" max="4" width="5.6640625" style="1" customWidth="1"/>
    <col min="5" max="16" width="10.21875" style="1" bestFit="1" customWidth="1"/>
    <col min="17" max="20" width="5.6640625" style="1" customWidth="1"/>
    <col min="21" max="16384" width="9" style="1"/>
  </cols>
  <sheetData>
    <row r="1" spans="1:18" ht="16.2">
      <c r="A1" s="17" t="s">
        <v>55</v>
      </c>
      <c r="B1" s="17"/>
      <c r="C1" s="17"/>
      <c r="D1" s="17"/>
      <c r="E1" s="17"/>
      <c r="F1" s="18" t="s">
        <v>57</v>
      </c>
      <c r="G1" s="18"/>
      <c r="H1" s="18"/>
      <c r="I1" s="19" t="s">
        <v>56</v>
      </c>
    </row>
    <row r="2" spans="1:18" ht="16.2">
      <c r="A2" s="132" t="s">
        <v>0</v>
      </c>
      <c r="B2" s="133"/>
      <c r="C2" s="140" t="str">
        <f>合計!C2</f>
        <v>Rev.1</v>
      </c>
      <c r="D2" s="141"/>
      <c r="E2" s="3"/>
      <c r="F2" s="3"/>
      <c r="G2" s="3"/>
      <c r="H2" s="3"/>
      <c r="I2" s="3"/>
      <c r="J2" s="3"/>
      <c r="K2" s="3"/>
      <c r="L2" s="3"/>
      <c r="M2" s="3"/>
      <c r="N2" s="3"/>
      <c r="O2" s="3"/>
      <c r="P2" s="3"/>
      <c r="Q2" s="3"/>
    </row>
    <row r="3" spans="1:18" ht="16.2">
      <c r="A3" s="12"/>
      <c r="B3" s="12"/>
      <c r="C3" s="3"/>
      <c r="D3" s="3"/>
      <c r="E3" s="3"/>
      <c r="F3" s="3"/>
      <c r="G3" s="3"/>
      <c r="H3" s="3"/>
      <c r="I3" s="3"/>
      <c r="J3" s="3"/>
      <c r="K3" s="3"/>
      <c r="L3" s="3"/>
      <c r="M3" s="3"/>
      <c r="N3" s="3"/>
      <c r="O3" s="3"/>
      <c r="P3" s="3"/>
      <c r="Q3" s="3"/>
    </row>
    <row r="4" spans="1:18" ht="16.2">
      <c r="A4" s="134" t="s">
        <v>103</v>
      </c>
      <c r="B4" s="134"/>
      <c r="C4" s="134"/>
      <c r="D4" s="134"/>
      <c r="E4" s="134"/>
      <c r="F4" s="134"/>
      <c r="G4" s="134"/>
      <c r="H4" s="134"/>
      <c r="I4" s="134"/>
      <c r="J4" s="134"/>
      <c r="K4" s="134"/>
      <c r="L4" s="134"/>
      <c r="M4" s="134"/>
      <c r="N4" s="134"/>
      <c r="O4" s="134"/>
      <c r="P4" s="134"/>
      <c r="Q4" s="134"/>
    </row>
    <row r="5" spans="1:18" ht="16.2">
      <c r="A5" s="3"/>
      <c r="B5" s="3"/>
      <c r="C5" s="3"/>
      <c r="D5" s="3"/>
      <c r="E5" s="3"/>
      <c r="F5" s="3"/>
      <c r="G5" s="3"/>
      <c r="H5" s="3"/>
      <c r="I5" s="3"/>
      <c r="J5" s="3"/>
      <c r="K5" s="3"/>
      <c r="L5" s="3"/>
      <c r="M5" s="3"/>
      <c r="N5" s="3"/>
      <c r="O5" s="3"/>
      <c r="P5" s="3"/>
      <c r="Q5" s="3"/>
    </row>
    <row r="6" spans="1:18" ht="16.2">
      <c r="A6" s="135" t="str">
        <f>合計!A6</f>
        <v>＜変動電源（アグリゲート）対象：水力、新エネ（太陽光,風力のみ）＞</v>
      </c>
      <c r="B6" s="135"/>
      <c r="C6" s="135"/>
      <c r="D6" s="135"/>
      <c r="E6" s="135"/>
      <c r="F6" s="135"/>
      <c r="G6" s="135"/>
      <c r="H6" s="135"/>
      <c r="I6" s="135"/>
      <c r="J6" s="135"/>
      <c r="K6" s="135"/>
      <c r="L6" s="135"/>
      <c r="M6" s="135"/>
      <c r="N6" s="135"/>
      <c r="O6" s="135"/>
      <c r="P6" s="135"/>
      <c r="Q6" s="135"/>
    </row>
    <row r="7" spans="1:18" ht="16.2">
      <c r="C7" s="3"/>
      <c r="D7" s="3"/>
      <c r="E7" s="3"/>
      <c r="F7" s="3"/>
      <c r="G7" s="3"/>
      <c r="H7" s="3"/>
      <c r="I7" s="3"/>
      <c r="J7" s="3"/>
      <c r="K7" s="3"/>
      <c r="L7" s="3"/>
      <c r="M7" s="3"/>
      <c r="N7" s="3"/>
      <c r="O7" s="3"/>
      <c r="P7" s="3"/>
      <c r="Q7" s="3"/>
    </row>
    <row r="8" spans="1:18" ht="16.2">
      <c r="A8" s="13"/>
      <c r="B8" s="13"/>
      <c r="C8" s="13"/>
      <c r="D8" s="13"/>
      <c r="E8" s="13"/>
      <c r="F8" s="13"/>
      <c r="G8" s="13"/>
      <c r="H8" s="13"/>
      <c r="I8" s="13"/>
      <c r="J8" s="13"/>
      <c r="K8" s="13"/>
      <c r="L8" s="13" t="s">
        <v>90</v>
      </c>
      <c r="M8" s="152" t="str">
        <f>IF(合計!M11="","",合計!M11)</f>
        <v/>
      </c>
      <c r="N8" s="152"/>
      <c r="O8" s="152"/>
      <c r="P8" s="152"/>
      <c r="Q8" s="152"/>
    </row>
    <row r="9" spans="1:18" ht="30" customHeight="1">
      <c r="A9" s="104" t="s">
        <v>1</v>
      </c>
      <c r="B9" s="104"/>
      <c r="C9" s="104"/>
      <c r="D9" s="104"/>
      <c r="E9" s="136" t="s">
        <v>24</v>
      </c>
      <c r="F9" s="137"/>
      <c r="G9" s="137"/>
      <c r="H9" s="137"/>
      <c r="I9" s="137"/>
      <c r="J9" s="137"/>
      <c r="K9" s="137"/>
      <c r="L9" s="137"/>
      <c r="M9" s="137"/>
      <c r="N9" s="137"/>
      <c r="O9" s="137"/>
      <c r="P9" s="138"/>
      <c r="Q9" s="11" t="s">
        <v>2</v>
      </c>
    </row>
    <row r="10" spans="1:18" ht="30" customHeight="1">
      <c r="A10" s="104" t="s">
        <v>3</v>
      </c>
      <c r="B10" s="104"/>
      <c r="C10" s="104"/>
      <c r="D10" s="104"/>
      <c r="E10" s="143">
        <f>合計!E13</f>
        <v>0</v>
      </c>
      <c r="F10" s="144"/>
      <c r="G10" s="144"/>
      <c r="H10" s="144"/>
      <c r="I10" s="144"/>
      <c r="J10" s="144"/>
      <c r="K10" s="144"/>
      <c r="L10" s="144"/>
      <c r="M10" s="144"/>
      <c r="N10" s="144"/>
      <c r="O10" s="144"/>
      <c r="P10" s="145"/>
      <c r="Q10" s="2"/>
    </row>
    <row r="11" spans="1:18" ht="30" customHeight="1">
      <c r="A11" s="122" t="s">
        <v>4</v>
      </c>
      <c r="B11" s="122"/>
      <c r="C11" s="122"/>
      <c r="D11" s="122"/>
      <c r="E11" s="126" t="str">
        <f>合計!E14</f>
        <v>変動電源（アグリゲート）</v>
      </c>
      <c r="F11" s="127"/>
      <c r="G11" s="127"/>
      <c r="H11" s="127"/>
      <c r="I11" s="127"/>
      <c r="J11" s="127"/>
      <c r="K11" s="127"/>
      <c r="L11" s="127"/>
      <c r="M11" s="127"/>
      <c r="N11" s="127"/>
      <c r="O11" s="127"/>
      <c r="P11" s="128"/>
      <c r="Q11" s="2"/>
    </row>
    <row r="12" spans="1:18" ht="30" customHeight="1">
      <c r="A12" s="104" t="s">
        <v>5</v>
      </c>
      <c r="B12" s="104"/>
      <c r="C12" s="104"/>
      <c r="D12" s="104"/>
      <c r="E12" s="126" t="s">
        <v>43</v>
      </c>
      <c r="F12" s="127"/>
      <c r="G12" s="127"/>
      <c r="H12" s="127"/>
      <c r="I12" s="127"/>
      <c r="J12" s="127"/>
      <c r="K12" s="127"/>
      <c r="L12" s="127"/>
      <c r="M12" s="127"/>
      <c r="N12" s="127"/>
      <c r="O12" s="127"/>
      <c r="P12" s="128"/>
      <c r="Q12" s="2"/>
    </row>
    <row r="13" spans="1:18" ht="30" customHeight="1">
      <c r="A13" s="104" t="s">
        <v>6</v>
      </c>
      <c r="B13" s="104"/>
      <c r="C13" s="104"/>
      <c r="D13" s="104"/>
      <c r="E13" s="126">
        <f>合計!E16</f>
        <v>0</v>
      </c>
      <c r="F13" s="127"/>
      <c r="G13" s="127"/>
      <c r="H13" s="127"/>
      <c r="I13" s="127"/>
      <c r="J13" s="127"/>
      <c r="K13" s="127"/>
      <c r="L13" s="127"/>
      <c r="M13" s="127"/>
      <c r="N13" s="127"/>
      <c r="O13" s="127"/>
      <c r="P13" s="128"/>
      <c r="Q13" s="2"/>
    </row>
    <row r="14" spans="1:18" ht="30" hidden="1" customHeight="1">
      <c r="A14" s="104"/>
      <c r="B14" s="104"/>
      <c r="C14" s="104"/>
      <c r="D14" s="104"/>
      <c r="E14" s="156"/>
      <c r="F14" s="157"/>
      <c r="G14" s="157"/>
      <c r="H14" s="157"/>
      <c r="I14" s="157"/>
      <c r="J14" s="157"/>
      <c r="K14" s="157"/>
      <c r="L14" s="157"/>
      <c r="M14" s="157"/>
      <c r="N14" s="157"/>
      <c r="O14" s="157"/>
      <c r="P14" s="158"/>
      <c r="Q14" s="2"/>
    </row>
    <row r="15" spans="1:18" ht="30" customHeight="1">
      <c r="A15" s="104" t="s">
        <v>7</v>
      </c>
      <c r="B15" s="104"/>
      <c r="C15" s="104"/>
      <c r="D15" s="104"/>
      <c r="E15" s="146"/>
      <c r="F15" s="147"/>
      <c r="G15" s="147"/>
      <c r="H15" s="147"/>
      <c r="I15" s="147"/>
      <c r="J15" s="147"/>
      <c r="K15" s="147"/>
      <c r="L15" s="147"/>
      <c r="M15" s="147"/>
      <c r="N15" s="147"/>
      <c r="O15" s="147"/>
      <c r="P15" s="148"/>
      <c r="Q15" s="10" t="s">
        <v>23</v>
      </c>
    </row>
    <row r="16" spans="1:18" ht="30" customHeight="1">
      <c r="A16" s="153" t="s">
        <v>37</v>
      </c>
      <c r="B16" s="154"/>
      <c r="C16" s="154"/>
      <c r="D16" s="155"/>
      <c r="E16" s="146"/>
      <c r="F16" s="147"/>
      <c r="G16" s="147"/>
      <c r="H16" s="147"/>
      <c r="I16" s="147"/>
      <c r="J16" s="147"/>
      <c r="K16" s="147"/>
      <c r="L16" s="147"/>
      <c r="M16" s="147"/>
      <c r="N16" s="147"/>
      <c r="O16" s="147"/>
      <c r="P16" s="148"/>
      <c r="Q16" s="25" t="s">
        <v>23</v>
      </c>
      <c r="R16" s="30" t="str">
        <f>IF(E16&gt;E15,"※「各月の送電または放電可能電力」が「設備容量」を超過している月があります。入力値を修正してください。","")</f>
        <v/>
      </c>
    </row>
    <row r="17" spans="1:18" ht="30" customHeight="1">
      <c r="A17" s="104" t="s">
        <v>64</v>
      </c>
      <c r="B17" s="104"/>
      <c r="C17" s="104"/>
      <c r="D17" s="104"/>
      <c r="E17" s="149" t="e">
        <f>'計算用(風力)'!$B$99</f>
        <v>#N/A</v>
      </c>
      <c r="F17" s="150"/>
      <c r="G17" s="150"/>
      <c r="H17" s="150"/>
      <c r="I17" s="150"/>
      <c r="J17" s="150"/>
      <c r="K17" s="150"/>
      <c r="L17" s="150"/>
      <c r="M17" s="150"/>
      <c r="N17" s="150"/>
      <c r="O17" s="150"/>
      <c r="P17" s="151"/>
      <c r="Q17" s="10" t="s">
        <v>65</v>
      </c>
    </row>
    <row r="18" spans="1:18" ht="30" customHeight="1">
      <c r="A18" s="104" t="s">
        <v>63</v>
      </c>
      <c r="B18" s="104"/>
      <c r="C18" s="104"/>
      <c r="D18" s="104"/>
      <c r="E18" s="11" t="s">
        <v>11</v>
      </c>
      <c r="F18" s="11" t="s">
        <v>12</v>
      </c>
      <c r="G18" s="11" t="s">
        <v>13</v>
      </c>
      <c r="H18" s="11" t="s">
        <v>14</v>
      </c>
      <c r="I18" s="11" t="s">
        <v>15</v>
      </c>
      <c r="J18" s="11" t="s">
        <v>16</v>
      </c>
      <c r="K18" s="11" t="s">
        <v>17</v>
      </c>
      <c r="L18" s="11" t="s">
        <v>18</v>
      </c>
      <c r="M18" s="11" t="s">
        <v>19</v>
      </c>
      <c r="N18" s="11" t="s">
        <v>20</v>
      </c>
      <c r="O18" s="11" t="s">
        <v>21</v>
      </c>
      <c r="P18" s="11" t="s">
        <v>22</v>
      </c>
      <c r="Q18" s="2"/>
    </row>
    <row r="19" spans="1:18" ht="30" customHeight="1">
      <c r="A19" s="104"/>
      <c r="B19" s="104"/>
      <c r="C19" s="104"/>
      <c r="D19" s="104"/>
      <c r="E19" s="21" t="e">
        <f t="array" ref="E19:P19">TRANSPOSE('計算用(風力)'!O20:O31)</f>
        <v>#N/A</v>
      </c>
      <c r="F19" s="21" t="e">
        <v>#N/A</v>
      </c>
      <c r="G19" s="21" t="e">
        <v>#N/A</v>
      </c>
      <c r="H19" s="21" t="e">
        <v>#N/A</v>
      </c>
      <c r="I19" s="21" t="e">
        <v>#N/A</v>
      </c>
      <c r="J19" s="21" t="e">
        <v>#N/A</v>
      </c>
      <c r="K19" s="21" t="e">
        <v>#N/A</v>
      </c>
      <c r="L19" s="21" t="e">
        <v>#N/A</v>
      </c>
      <c r="M19" s="21" t="e">
        <v>#N/A</v>
      </c>
      <c r="N19" s="21" t="e">
        <v>#N/A</v>
      </c>
      <c r="O19" s="21" t="e">
        <v>#N/A</v>
      </c>
      <c r="P19" s="21" t="e">
        <v>#N/A</v>
      </c>
      <c r="Q19" s="10" t="s">
        <v>65</v>
      </c>
    </row>
    <row r="20" spans="1:18" ht="30" customHeight="1">
      <c r="A20" s="104" t="s">
        <v>8</v>
      </c>
      <c r="B20" s="104"/>
      <c r="C20" s="104"/>
      <c r="D20" s="104"/>
      <c r="E20" s="11" t="s">
        <v>11</v>
      </c>
      <c r="F20" s="11" t="s">
        <v>12</v>
      </c>
      <c r="G20" s="11" t="s">
        <v>13</v>
      </c>
      <c r="H20" s="11" t="s">
        <v>14</v>
      </c>
      <c r="I20" s="11" t="s">
        <v>15</v>
      </c>
      <c r="J20" s="11" t="s">
        <v>16</v>
      </c>
      <c r="K20" s="11" t="s">
        <v>17</v>
      </c>
      <c r="L20" s="11" t="s">
        <v>18</v>
      </c>
      <c r="M20" s="11" t="s">
        <v>19</v>
      </c>
      <c r="N20" s="11" t="s">
        <v>20</v>
      </c>
      <c r="O20" s="11" t="s">
        <v>21</v>
      </c>
      <c r="P20" s="11" t="s">
        <v>22</v>
      </c>
      <c r="Q20" s="2"/>
    </row>
    <row r="21" spans="1:18" ht="30" customHeight="1">
      <c r="A21" s="104"/>
      <c r="B21" s="104"/>
      <c r="C21" s="104"/>
      <c r="D21" s="104"/>
      <c r="E21" s="15">
        <f t="array" ref="E21:P21">TRANSPOSE('計算用(風力)'!O34:O45)</f>
        <v>0</v>
      </c>
      <c r="F21" s="15">
        <v>0</v>
      </c>
      <c r="G21" s="15">
        <v>0</v>
      </c>
      <c r="H21" s="15">
        <v>0</v>
      </c>
      <c r="I21" s="15">
        <v>0</v>
      </c>
      <c r="J21" s="15">
        <v>0</v>
      </c>
      <c r="K21" s="15">
        <v>0</v>
      </c>
      <c r="L21" s="15">
        <v>0</v>
      </c>
      <c r="M21" s="15">
        <v>0</v>
      </c>
      <c r="N21" s="15">
        <v>0</v>
      </c>
      <c r="O21" s="15">
        <v>0</v>
      </c>
      <c r="P21" s="15">
        <v>0</v>
      </c>
      <c r="Q21" s="10" t="s">
        <v>23</v>
      </c>
    </row>
    <row r="22" spans="1:18" ht="30" customHeight="1">
      <c r="A22" s="104" t="s">
        <v>9</v>
      </c>
      <c r="B22" s="104"/>
      <c r="C22" s="104"/>
      <c r="D22" s="104"/>
      <c r="E22" s="105">
        <f>ROUND('計算用(風力)'!$B$95,0)</f>
        <v>0</v>
      </c>
      <c r="F22" s="106"/>
      <c r="G22" s="106"/>
      <c r="H22" s="106"/>
      <c r="I22" s="106"/>
      <c r="J22" s="106"/>
      <c r="K22" s="106"/>
      <c r="L22" s="106"/>
      <c r="M22" s="106"/>
      <c r="N22" s="106"/>
      <c r="O22" s="106"/>
      <c r="P22" s="107"/>
      <c r="Q22" s="10" t="s">
        <v>23</v>
      </c>
    </row>
    <row r="23" spans="1:18" ht="30" customHeight="1">
      <c r="A23" s="114" t="s">
        <v>84</v>
      </c>
      <c r="B23" s="115"/>
      <c r="C23" s="115"/>
      <c r="D23" s="115"/>
      <c r="E23" s="11" t="s">
        <v>11</v>
      </c>
      <c r="F23" s="11" t="s">
        <v>12</v>
      </c>
      <c r="G23" s="11" t="s">
        <v>13</v>
      </c>
      <c r="H23" s="11" t="s">
        <v>14</v>
      </c>
      <c r="I23" s="11" t="s">
        <v>15</v>
      </c>
      <c r="J23" s="11" t="s">
        <v>16</v>
      </c>
      <c r="K23" s="11" t="s">
        <v>17</v>
      </c>
      <c r="L23" s="11" t="s">
        <v>18</v>
      </c>
      <c r="M23" s="11" t="s">
        <v>19</v>
      </c>
      <c r="N23" s="11" t="s">
        <v>20</v>
      </c>
      <c r="O23" s="11" t="s">
        <v>21</v>
      </c>
      <c r="P23" s="11" t="s">
        <v>22</v>
      </c>
      <c r="Q23" s="2"/>
    </row>
    <row r="24" spans="1:18" ht="30" customHeight="1">
      <c r="A24" s="115"/>
      <c r="B24" s="115"/>
      <c r="C24" s="115"/>
      <c r="D24" s="115"/>
      <c r="E24" s="26"/>
      <c r="F24" s="26"/>
      <c r="G24" s="26"/>
      <c r="H24" s="26"/>
      <c r="I24" s="26"/>
      <c r="J24" s="26"/>
      <c r="K24" s="26"/>
      <c r="L24" s="26"/>
      <c r="M24" s="26"/>
      <c r="N24" s="26"/>
      <c r="O24" s="26"/>
      <c r="P24" s="26"/>
      <c r="Q24" s="25" t="s">
        <v>23</v>
      </c>
      <c r="R24" s="28" t="str">
        <f>IF(OR(E24&gt;E16,F24&gt;E16,G24&gt;E16,H24&gt;E16,I24&gt;E16,J24&gt;E16,K24&gt;E16,L24&gt;E16,M24&gt;E16,N24&gt;E16,O24&gt;E16,P24&gt;E16),"※「提供できる各月の送電可能電力」が「送電可能電力」を超過している月があります。入力値を修正してください。","")</f>
        <v/>
      </c>
    </row>
    <row r="25" spans="1:18" ht="30" customHeight="1">
      <c r="A25" s="122" t="s">
        <v>66</v>
      </c>
      <c r="B25" s="104"/>
      <c r="C25" s="104"/>
      <c r="D25" s="104"/>
      <c r="E25" s="11" t="s">
        <v>11</v>
      </c>
      <c r="F25" s="11" t="s">
        <v>12</v>
      </c>
      <c r="G25" s="11" t="s">
        <v>13</v>
      </c>
      <c r="H25" s="11" t="s">
        <v>14</v>
      </c>
      <c r="I25" s="11" t="s">
        <v>15</v>
      </c>
      <c r="J25" s="11" t="s">
        <v>16</v>
      </c>
      <c r="K25" s="11" t="s">
        <v>17</v>
      </c>
      <c r="L25" s="11" t="s">
        <v>18</v>
      </c>
      <c r="M25" s="11" t="s">
        <v>19</v>
      </c>
      <c r="N25" s="11" t="s">
        <v>20</v>
      </c>
      <c r="O25" s="11" t="s">
        <v>21</v>
      </c>
      <c r="P25" s="11" t="s">
        <v>22</v>
      </c>
      <c r="Q25" s="2"/>
    </row>
    <row r="26" spans="1:18" ht="30" customHeight="1">
      <c r="A26" s="104"/>
      <c r="B26" s="104"/>
      <c r="C26" s="104"/>
      <c r="D26" s="104"/>
      <c r="E26" s="15">
        <f t="array" ref="E26:P26">ROUND(TRANSPOSE('計算用(風力)'!AE34:AE45),0)</f>
        <v>0</v>
      </c>
      <c r="F26" s="15">
        <v>0</v>
      </c>
      <c r="G26" s="15">
        <v>0</v>
      </c>
      <c r="H26" s="15">
        <v>0</v>
      </c>
      <c r="I26" s="15">
        <v>0</v>
      </c>
      <c r="J26" s="15">
        <v>0</v>
      </c>
      <c r="K26" s="15">
        <v>0</v>
      </c>
      <c r="L26" s="15">
        <v>0</v>
      </c>
      <c r="M26" s="15">
        <v>0</v>
      </c>
      <c r="N26" s="15">
        <v>0</v>
      </c>
      <c r="O26" s="15">
        <v>0</v>
      </c>
      <c r="P26" s="15">
        <v>0</v>
      </c>
      <c r="Q26" s="10" t="s">
        <v>23</v>
      </c>
    </row>
    <row r="27" spans="1:18" ht="30" customHeight="1">
      <c r="A27" s="104" t="s">
        <v>10</v>
      </c>
      <c r="B27" s="104"/>
      <c r="C27" s="104"/>
      <c r="D27" s="104"/>
      <c r="E27" s="105">
        <f>IFERROR(ROUND('計算用(風力)'!$S$95,0),0)</f>
        <v>0</v>
      </c>
      <c r="F27" s="106"/>
      <c r="G27" s="106"/>
      <c r="H27" s="106"/>
      <c r="I27" s="106"/>
      <c r="J27" s="106"/>
      <c r="K27" s="106"/>
      <c r="L27" s="106"/>
      <c r="M27" s="106"/>
      <c r="N27" s="106"/>
      <c r="O27" s="106"/>
      <c r="P27" s="107"/>
      <c r="Q27" s="10" t="s">
        <v>23</v>
      </c>
    </row>
    <row r="28" spans="1:18">
      <c r="A28" s="1" t="s">
        <v>25</v>
      </c>
    </row>
    <row r="29" spans="1:18">
      <c r="A29" s="1" t="s">
        <v>104</v>
      </c>
      <c r="B29" s="16"/>
      <c r="C29" s="16"/>
      <c r="D29" s="16"/>
    </row>
    <row r="30" spans="1:18">
      <c r="A30" s="16"/>
      <c r="B30" s="16" t="s">
        <v>60</v>
      </c>
      <c r="C30" s="16"/>
      <c r="D30" s="16"/>
    </row>
    <row r="31" spans="1:18">
      <c r="A31" s="16"/>
      <c r="B31" s="16" t="s">
        <v>51</v>
      </c>
      <c r="C31" s="16"/>
      <c r="D31" s="16"/>
    </row>
    <row r="32" spans="1:18">
      <c r="A32" s="16"/>
      <c r="B32" s="16" t="s">
        <v>52</v>
      </c>
      <c r="C32" s="16"/>
      <c r="D32" s="16"/>
    </row>
    <row r="33" spans="1:4">
      <c r="A33" s="16"/>
      <c r="B33" s="16" t="s">
        <v>59</v>
      </c>
      <c r="C33" s="16"/>
      <c r="D33" s="16"/>
    </row>
    <row r="34" spans="1:4">
      <c r="A34" s="16"/>
      <c r="B34" s="16" t="s">
        <v>53</v>
      </c>
      <c r="C34" s="16"/>
      <c r="D34" s="16"/>
    </row>
    <row r="35" spans="1:4">
      <c r="A35" s="16"/>
      <c r="B35" s="16" t="s">
        <v>157</v>
      </c>
      <c r="C35" s="16"/>
      <c r="D35" s="16"/>
    </row>
    <row r="36" spans="1:4">
      <c r="A36" s="16"/>
      <c r="B36" s="16" t="s">
        <v>96</v>
      </c>
      <c r="C36" s="16"/>
      <c r="D36" s="16"/>
    </row>
    <row r="37" spans="1:4">
      <c r="A37" s="16"/>
      <c r="B37" s="16" t="s">
        <v>78</v>
      </c>
      <c r="C37" s="16"/>
      <c r="D37" s="16"/>
    </row>
    <row r="38" spans="1:4">
      <c r="A38" s="16"/>
      <c r="B38" s="16" t="s">
        <v>158</v>
      </c>
      <c r="C38" s="16"/>
      <c r="D38" s="16"/>
    </row>
    <row r="39" spans="1:4">
      <c r="A39" s="16"/>
      <c r="B39" s="16" t="s">
        <v>61</v>
      </c>
      <c r="C39" s="16"/>
      <c r="D39" s="16"/>
    </row>
    <row r="40" spans="1:4">
      <c r="A40" s="16"/>
      <c r="B40" s="16"/>
      <c r="C40" s="16"/>
      <c r="D40" s="16"/>
    </row>
    <row r="41" spans="1:4">
      <c r="A41" s="1" t="s">
        <v>105</v>
      </c>
      <c r="B41" s="16"/>
      <c r="C41" s="16"/>
      <c r="D41" s="16"/>
    </row>
    <row r="42" spans="1:4">
      <c r="A42" s="16"/>
      <c r="B42" s="16" t="s">
        <v>102</v>
      </c>
      <c r="C42" s="16"/>
      <c r="D42" s="16"/>
    </row>
    <row r="43" spans="1:4">
      <c r="A43" s="16"/>
      <c r="B43" s="16" t="s">
        <v>79</v>
      </c>
      <c r="C43" s="16"/>
      <c r="D43" s="16"/>
    </row>
    <row r="44" spans="1:4">
      <c r="B44" s="1" t="s">
        <v>80</v>
      </c>
    </row>
  </sheetData>
  <sheetProtection algorithmName="SHA-512" hashValue="V9O4kxn6gu05ImPaWwzNg4EZzGFG0om5k7Ye1BzQiz1ze5qva8lddk9nHxSLQtDtWk6yqVnv8eQA3ME+dB3iJw==" saltValue="hEm8uMUsq3ARYHuxuLV7zQ==" spinCount="100000" sheet="1" objects="1" scenarios="1"/>
  <protectedRanges>
    <protectedRange algorithmName="SHA-512" hashValue="By/awPQgRBl1pLdL+I4e0Rs7Xk7gX9d+QBwLESbw24JUtI87CxFAyKlwpBjeTRir2/BXgeEh0R2YdZV7fnE8+A==" saltValue="XQaNMaOcen9TQSmpy6pbGQ==" spinCount="100000" sqref="E24:P24" name="範囲2"/>
    <protectedRange algorithmName="SHA-512" hashValue="bCi3Bg3O+KcJqCPtJwdIc07QprtOjKkgLEx9uDYJ0J2DTegzivtYRHw8bWYAp/0sshfwY9OshhlJmOsRPD3T5g==" saltValue="UrXhlafkgO3Ts3Sfdr9uZA==" spinCount="100000" sqref="E15:P16" name="範囲1"/>
  </protectedRanges>
  <dataConsolidate/>
  <mergeCells count="31">
    <mergeCell ref="A22:D22"/>
    <mergeCell ref="E22:P22"/>
    <mergeCell ref="A23:D24"/>
    <mergeCell ref="A25:D26"/>
    <mergeCell ref="A27:D27"/>
    <mergeCell ref="E27:P27"/>
    <mergeCell ref="A17:D17"/>
    <mergeCell ref="E17:P17"/>
    <mergeCell ref="A18:D19"/>
    <mergeCell ref="A20:D21"/>
    <mergeCell ref="A13:D13"/>
    <mergeCell ref="E13:P13"/>
    <mergeCell ref="A15:D15"/>
    <mergeCell ref="E15:P15"/>
    <mergeCell ref="A16:D16"/>
    <mergeCell ref="E16:P16"/>
    <mergeCell ref="A14:D14"/>
    <mergeCell ref="E14:P14"/>
    <mergeCell ref="A10:D10"/>
    <mergeCell ref="E10:P10"/>
    <mergeCell ref="A11:D11"/>
    <mergeCell ref="E11:P11"/>
    <mergeCell ref="A12:D12"/>
    <mergeCell ref="E12:P12"/>
    <mergeCell ref="A2:B2"/>
    <mergeCell ref="A4:Q4"/>
    <mergeCell ref="A6:Q6"/>
    <mergeCell ref="M8:Q8"/>
    <mergeCell ref="A9:D9"/>
    <mergeCell ref="E9:P9"/>
    <mergeCell ref="C2:D2"/>
  </mergeCells>
  <phoneticPr fontId="2"/>
  <conditionalFormatting sqref="E27:P27">
    <cfRule type="cellIs" dxfId="1" priority="6" operator="greaterThan">
      <formula>$E$22</formula>
    </cfRule>
  </conditionalFormatting>
  <dataValidations count="1">
    <dataValidation type="whole" allowBlank="1" showInputMessage="1" showErrorMessage="1" error="期待容量以下の整数値で入力してください" sqref="E27:P27" xr:uid="{6DF284A5-3388-482F-9132-29EE3FBFF6B7}">
      <formula1>0</formula1>
      <formula2>E22</formula2>
    </dataValidation>
  </dataValidations>
  <pageMargins left="0.11811023622047245" right="0.11811023622047245" top="0.35433070866141736" bottom="0.35433070866141736" header="0.31496062992125984" footer="0.31496062992125984"/>
  <pageSetup paperSize="9" scale="82"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BF09D-8C41-42B4-98C9-2A3AEC4F79DF}">
  <sheetPr codeName="Sheet4">
    <pageSetUpPr fitToPage="1"/>
  </sheetPr>
  <dimension ref="A1:R47"/>
  <sheetViews>
    <sheetView zoomScale="75" zoomScaleNormal="75" workbookViewId="0"/>
  </sheetViews>
  <sheetFormatPr defaultColWidth="9" defaultRowHeight="15"/>
  <cols>
    <col min="1" max="4" width="5.6640625" style="1" customWidth="1"/>
    <col min="5" max="16" width="10.21875" style="1" bestFit="1" customWidth="1"/>
    <col min="17" max="20" width="5.6640625" style="1" customWidth="1"/>
    <col min="21" max="16384" width="9" style="1"/>
  </cols>
  <sheetData>
    <row r="1" spans="1:18" ht="16.2">
      <c r="A1" s="17" t="s">
        <v>55</v>
      </c>
      <c r="B1" s="17"/>
      <c r="C1" s="17"/>
      <c r="D1" s="17"/>
      <c r="E1" s="17"/>
      <c r="F1" s="18" t="s">
        <v>57</v>
      </c>
      <c r="G1" s="18"/>
      <c r="H1" s="18"/>
      <c r="I1" s="19" t="s">
        <v>56</v>
      </c>
    </row>
    <row r="2" spans="1:18" ht="16.2">
      <c r="A2" s="132" t="s">
        <v>0</v>
      </c>
      <c r="B2" s="133"/>
      <c r="C2" s="140" t="str">
        <f>合計!C2</f>
        <v>Rev.1</v>
      </c>
      <c r="D2" s="141"/>
      <c r="E2" s="3"/>
      <c r="F2" s="3"/>
      <c r="G2" s="3"/>
      <c r="H2" s="3"/>
      <c r="I2" s="3"/>
      <c r="J2" s="3"/>
      <c r="K2" s="3"/>
      <c r="L2" s="3"/>
      <c r="M2" s="3"/>
      <c r="N2" s="3"/>
      <c r="O2" s="3"/>
      <c r="P2" s="3"/>
      <c r="Q2" s="3"/>
    </row>
    <row r="3" spans="1:18" ht="16.2">
      <c r="A3" s="12"/>
      <c r="B3" s="12"/>
      <c r="C3" s="3"/>
      <c r="D3" s="3"/>
      <c r="E3" s="3"/>
      <c r="F3" s="3"/>
      <c r="G3" s="3"/>
      <c r="H3" s="3"/>
      <c r="I3" s="3"/>
      <c r="J3" s="3"/>
      <c r="K3" s="3"/>
      <c r="L3" s="3"/>
      <c r="M3" s="3"/>
      <c r="N3" s="3"/>
      <c r="O3" s="3"/>
      <c r="P3" s="3"/>
      <c r="Q3" s="3"/>
    </row>
    <row r="4" spans="1:18" ht="16.2">
      <c r="A4" s="134" t="s">
        <v>103</v>
      </c>
      <c r="B4" s="134"/>
      <c r="C4" s="134"/>
      <c r="D4" s="134"/>
      <c r="E4" s="134"/>
      <c r="F4" s="134"/>
      <c r="G4" s="134"/>
      <c r="H4" s="134"/>
      <c r="I4" s="134"/>
      <c r="J4" s="134"/>
      <c r="K4" s="134"/>
      <c r="L4" s="134"/>
      <c r="M4" s="134"/>
      <c r="N4" s="134"/>
      <c r="O4" s="134"/>
      <c r="P4" s="134"/>
      <c r="Q4" s="134"/>
    </row>
    <row r="5" spans="1:18" ht="16.2">
      <c r="A5" s="3"/>
      <c r="B5" s="3"/>
      <c r="C5" s="3"/>
      <c r="D5" s="3"/>
      <c r="E5" s="3"/>
      <c r="F5" s="3"/>
      <c r="G5" s="3"/>
      <c r="H5" s="3"/>
      <c r="I5" s="3"/>
      <c r="J5" s="3"/>
      <c r="K5" s="3"/>
      <c r="L5" s="3"/>
      <c r="M5" s="3"/>
      <c r="N5" s="3"/>
      <c r="O5" s="3"/>
      <c r="P5" s="3"/>
      <c r="Q5" s="3"/>
    </row>
    <row r="6" spans="1:18" ht="16.2">
      <c r="A6" s="135" t="str">
        <f>合計!A6</f>
        <v>＜変動電源（アグリゲート）対象：水力、新エネ（太陽光,風力のみ）＞</v>
      </c>
      <c r="B6" s="135"/>
      <c r="C6" s="135"/>
      <c r="D6" s="135"/>
      <c r="E6" s="135"/>
      <c r="F6" s="135"/>
      <c r="G6" s="135"/>
      <c r="H6" s="135"/>
      <c r="I6" s="135"/>
      <c r="J6" s="135"/>
      <c r="K6" s="135"/>
      <c r="L6" s="135"/>
      <c r="M6" s="135"/>
      <c r="N6" s="135"/>
      <c r="O6" s="135"/>
      <c r="P6" s="135"/>
      <c r="Q6" s="135"/>
    </row>
    <row r="7" spans="1:18" ht="16.2">
      <c r="C7" s="3"/>
      <c r="D7" s="3"/>
      <c r="E7" s="3"/>
      <c r="F7" s="3"/>
      <c r="G7" s="3"/>
      <c r="H7" s="3"/>
      <c r="I7" s="3"/>
      <c r="J7" s="3"/>
      <c r="K7" s="3"/>
      <c r="L7" s="3"/>
      <c r="M7" s="3"/>
      <c r="N7" s="3"/>
      <c r="O7" s="3"/>
      <c r="P7" s="3"/>
      <c r="Q7" s="3"/>
    </row>
    <row r="8" spans="1:18" ht="16.2">
      <c r="A8" s="13"/>
      <c r="B8" s="13"/>
      <c r="C8" s="13"/>
      <c r="D8" s="13"/>
      <c r="E8" s="13"/>
      <c r="F8" s="13"/>
      <c r="G8" s="13"/>
      <c r="H8" s="13"/>
      <c r="I8" s="13"/>
      <c r="J8" s="13"/>
      <c r="K8" s="13"/>
      <c r="L8" s="13" t="s">
        <v>90</v>
      </c>
      <c r="M8" s="152" t="str">
        <f>IF(合計!M11="","",合計!M11)</f>
        <v/>
      </c>
      <c r="N8" s="152"/>
      <c r="O8" s="152"/>
      <c r="P8" s="152"/>
      <c r="Q8" s="152"/>
    </row>
    <row r="9" spans="1:18" ht="30" customHeight="1">
      <c r="A9" s="104" t="s">
        <v>1</v>
      </c>
      <c r="B9" s="104"/>
      <c r="C9" s="104"/>
      <c r="D9" s="104"/>
      <c r="E9" s="136" t="s">
        <v>24</v>
      </c>
      <c r="F9" s="137"/>
      <c r="G9" s="137"/>
      <c r="H9" s="137"/>
      <c r="I9" s="137"/>
      <c r="J9" s="137"/>
      <c r="K9" s="137"/>
      <c r="L9" s="137"/>
      <c r="M9" s="137"/>
      <c r="N9" s="137"/>
      <c r="O9" s="137"/>
      <c r="P9" s="138"/>
      <c r="Q9" s="11" t="s">
        <v>2</v>
      </c>
    </row>
    <row r="10" spans="1:18" ht="30" customHeight="1">
      <c r="A10" s="104" t="s">
        <v>3</v>
      </c>
      <c r="B10" s="104"/>
      <c r="C10" s="104"/>
      <c r="D10" s="104"/>
      <c r="E10" s="143">
        <f>合計!E13</f>
        <v>0</v>
      </c>
      <c r="F10" s="144"/>
      <c r="G10" s="144"/>
      <c r="H10" s="144"/>
      <c r="I10" s="144"/>
      <c r="J10" s="144"/>
      <c r="K10" s="144"/>
      <c r="L10" s="144"/>
      <c r="M10" s="144"/>
      <c r="N10" s="144"/>
      <c r="O10" s="144"/>
      <c r="P10" s="145"/>
      <c r="Q10" s="2"/>
    </row>
    <row r="11" spans="1:18" ht="30" customHeight="1">
      <c r="A11" s="122" t="s">
        <v>4</v>
      </c>
      <c r="B11" s="122"/>
      <c r="C11" s="122"/>
      <c r="D11" s="122"/>
      <c r="E11" s="126" t="str">
        <f>合計!E14</f>
        <v>変動電源（アグリゲート）</v>
      </c>
      <c r="F11" s="127"/>
      <c r="G11" s="127"/>
      <c r="H11" s="127"/>
      <c r="I11" s="127"/>
      <c r="J11" s="127"/>
      <c r="K11" s="127"/>
      <c r="L11" s="127"/>
      <c r="M11" s="127"/>
      <c r="N11" s="127"/>
      <c r="O11" s="127"/>
      <c r="P11" s="128"/>
      <c r="Q11" s="2"/>
    </row>
    <row r="12" spans="1:18" ht="30" customHeight="1">
      <c r="A12" s="104" t="s">
        <v>5</v>
      </c>
      <c r="B12" s="104"/>
      <c r="C12" s="104"/>
      <c r="D12" s="104"/>
      <c r="E12" s="108"/>
      <c r="F12" s="109"/>
      <c r="G12" s="109"/>
      <c r="H12" s="109"/>
      <c r="I12" s="109"/>
      <c r="J12" s="109"/>
      <c r="K12" s="109"/>
      <c r="L12" s="109"/>
      <c r="M12" s="109"/>
      <c r="N12" s="109"/>
      <c r="O12" s="109"/>
      <c r="P12" s="110"/>
      <c r="Q12" s="2"/>
    </row>
    <row r="13" spans="1:18" ht="30" customHeight="1">
      <c r="A13" s="104" t="s">
        <v>6</v>
      </c>
      <c r="B13" s="104"/>
      <c r="C13" s="104"/>
      <c r="D13" s="104"/>
      <c r="E13" s="126">
        <f>合計!E16</f>
        <v>0</v>
      </c>
      <c r="F13" s="127"/>
      <c r="G13" s="127"/>
      <c r="H13" s="127"/>
      <c r="I13" s="127"/>
      <c r="J13" s="127"/>
      <c r="K13" s="127"/>
      <c r="L13" s="127"/>
      <c r="M13" s="127"/>
      <c r="N13" s="127"/>
      <c r="O13" s="127"/>
      <c r="P13" s="128"/>
      <c r="Q13" s="2"/>
    </row>
    <row r="14" spans="1:18" ht="30" hidden="1" customHeight="1">
      <c r="A14" s="104"/>
      <c r="B14" s="104"/>
      <c r="C14" s="104"/>
      <c r="D14" s="104"/>
      <c r="E14" s="156"/>
      <c r="F14" s="157"/>
      <c r="G14" s="157"/>
      <c r="H14" s="157"/>
      <c r="I14" s="157"/>
      <c r="J14" s="157"/>
      <c r="K14" s="157"/>
      <c r="L14" s="157"/>
      <c r="M14" s="157"/>
      <c r="N14" s="157"/>
      <c r="O14" s="157"/>
      <c r="P14" s="158"/>
      <c r="Q14" s="2"/>
    </row>
    <row r="15" spans="1:18" ht="30" customHeight="1">
      <c r="A15" s="104" t="s">
        <v>7</v>
      </c>
      <c r="B15" s="104"/>
      <c r="C15" s="104"/>
      <c r="D15" s="104"/>
      <c r="E15" s="146"/>
      <c r="F15" s="147"/>
      <c r="G15" s="147"/>
      <c r="H15" s="147"/>
      <c r="I15" s="147"/>
      <c r="J15" s="147"/>
      <c r="K15" s="147"/>
      <c r="L15" s="147"/>
      <c r="M15" s="147"/>
      <c r="N15" s="147"/>
      <c r="O15" s="147"/>
      <c r="P15" s="148"/>
      <c r="Q15" s="10" t="s">
        <v>23</v>
      </c>
    </row>
    <row r="16" spans="1:18" ht="30" customHeight="1">
      <c r="A16" s="153" t="s">
        <v>37</v>
      </c>
      <c r="B16" s="154"/>
      <c r="C16" s="154"/>
      <c r="D16" s="155"/>
      <c r="E16" s="146"/>
      <c r="F16" s="147"/>
      <c r="G16" s="147"/>
      <c r="H16" s="147"/>
      <c r="I16" s="147"/>
      <c r="J16" s="147"/>
      <c r="K16" s="147"/>
      <c r="L16" s="147"/>
      <c r="M16" s="147"/>
      <c r="N16" s="147"/>
      <c r="O16" s="147"/>
      <c r="P16" s="148"/>
      <c r="Q16" s="25" t="s">
        <v>23</v>
      </c>
      <c r="R16" s="30" t="str">
        <f>IF(E16&gt;E15,"※「各月の送電または放電可能電力」が「設備容量」を超過している月があります。入力値を修正してください。","")</f>
        <v/>
      </c>
    </row>
    <row r="17" spans="1:18" ht="30" customHeight="1">
      <c r="A17" s="104" t="s">
        <v>64</v>
      </c>
      <c r="B17" s="104"/>
      <c r="C17" s="104"/>
      <c r="D17" s="104"/>
      <c r="E17" s="149" t="e">
        <f>'計算用(水力)'!$B$99</f>
        <v>#N/A</v>
      </c>
      <c r="F17" s="150"/>
      <c r="G17" s="150"/>
      <c r="H17" s="150"/>
      <c r="I17" s="150"/>
      <c r="J17" s="150"/>
      <c r="K17" s="150"/>
      <c r="L17" s="150"/>
      <c r="M17" s="150"/>
      <c r="N17" s="150"/>
      <c r="O17" s="150"/>
      <c r="P17" s="151"/>
      <c r="Q17" s="10" t="s">
        <v>65</v>
      </c>
    </row>
    <row r="18" spans="1:18" ht="30" customHeight="1">
      <c r="A18" s="104" t="s">
        <v>63</v>
      </c>
      <c r="B18" s="104"/>
      <c r="C18" s="104"/>
      <c r="D18" s="104"/>
      <c r="E18" s="11" t="s">
        <v>11</v>
      </c>
      <c r="F18" s="11" t="s">
        <v>12</v>
      </c>
      <c r="G18" s="11" t="s">
        <v>13</v>
      </c>
      <c r="H18" s="11" t="s">
        <v>14</v>
      </c>
      <c r="I18" s="11" t="s">
        <v>15</v>
      </c>
      <c r="J18" s="11" t="s">
        <v>16</v>
      </c>
      <c r="K18" s="11" t="s">
        <v>17</v>
      </c>
      <c r="L18" s="11" t="s">
        <v>18</v>
      </c>
      <c r="M18" s="11" t="s">
        <v>19</v>
      </c>
      <c r="N18" s="11" t="s">
        <v>20</v>
      </c>
      <c r="O18" s="11" t="s">
        <v>21</v>
      </c>
      <c r="P18" s="11" t="s">
        <v>22</v>
      </c>
      <c r="Q18" s="2"/>
    </row>
    <row r="19" spans="1:18" ht="30" customHeight="1">
      <c r="A19" s="104"/>
      <c r="B19" s="104"/>
      <c r="C19" s="104"/>
      <c r="D19" s="104"/>
      <c r="E19" s="21" t="e">
        <f t="array" ref="E19:P19">TRANSPOSE('計算用(水力)'!O20:O31)</f>
        <v>#N/A</v>
      </c>
      <c r="F19" s="21" t="e">
        <v>#N/A</v>
      </c>
      <c r="G19" s="21" t="e">
        <v>#N/A</v>
      </c>
      <c r="H19" s="21" t="e">
        <v>#N/A</v>
      </c>
      <c r="I19" s="21" t="e">
        <v>#N/A</v>
      </c>
      <c r="J19" s="21" t="e">
        <v>#N/A</v>
      </c>
      <c r="K19" s="21" t="e">
        <v>#N/A</v>
      </c>
      <c r="L19" s="21" t="e">
        <v>#N/A</v>
      </c>
      <c r="M19" s="21" t="e">
        <v>#N/A</v>
      </c>
      <c r="N19" s="21" t="e">
        <v>#N/A</v>
      </c>
      <c r="O19" s="21" t="e">
        <v>#N/A</v>
      </c>
      <c r="P19" s="21" t="e">
        <v>#N/A</v>
      </c>
      <c r="Q19" s="10" t="s">
        <v>65</v>
      </c>
    </row>
    <row r="20" spans="1:18" ht="30" customHeight="1">
      <c r="A20" s="104" t="s">
        <v>8</v>
      </c>
      <c r="B20" s="104"/>
      <c r="C20" s="104"/>
      <c r="D20" s="104"/>
      <c r="E20" s="11" t="s">
        <v>11</v>
      </c>
      <c r="F20" s="11" t="s">
        <v>12</v>
      </c>
      <c r="G20" s="11" t="s">
        <v>13</v>
      </c>
      <c r="H20" s="11" t="s">
        <v>14</v>
      </c>
      <c r="I20" s="11" t="s">
        <v>15</v>
      </c>
      <c r="J20" s="11" t="s">
        <v>85</v>
      </c>
      <c r="K20" s="11" t="s">
        <v>17</v>
      </c>
      <c r="L20" s="11" t="s">
        <v>18</v>
      </c>
      <c r="M20" s="11" t="s">
        <v>19</v>
      </c>
      <c r="N20" s="11" t="s">
        <v>20</v>
      </c>
      <c r="O20" s="11" t="s">
        <v>21</v>
      </c>
      <c r="P20" s="11" t="s">
        <v>22</v>
      </c>
      <c r="Q20" s="2"/>
    </row>
    <row r="21" spans="1:18" ht="30" customHeight="1">
      <c r="A21" s="104"/>
      <c r="B21" s="104"/>
      <c r="C21" s="104"/>
      <c r="D21" s="104"/>
      <c r="E21" s="15">
        <f t="array" ref="E21:P21">TRANSPOSE('計算用(水力)'!O34:O45)</f>
        <v>0</v>
      </c>
      <c r="F21" s="15">
        <v>0</v>
      </c>
      <c r="G21" s="15">
        <v>0</v>
      </c>
      <c r="H21" s="15">
        <v>0</v>
      </c>
      <c r="I21" s="15">
        <v>0</v>
      </c>
      <c r="J21" s="15">
        <v>0</v>
      </c>
      <c r="K21" s="15">
        <v>0</v>
      </c>
      <c r="L21" s="15">
        <v>0</v>
      </c>
      <c r="M21" s="15">
        <v>0</v>
      </c>
      <c r="N21" s="15">
        <v>0</v>
      </c>
      <c r="O21" s="15">
        <v>0</v>
      </c>
      <c r="P21" s="15">
        <v>0</v>
      </c>
      <c r="Q21" s="10" t="s">
        <v>23</v>
      </c>
    </row>
    <row r="22" spans="1:18" ht="30" customHeight="1">
      <c r="A22" s="104" t="s">
        <v>9</v>
      </c>
      <c r="B22" s="104"/>
      <c r="C22" s="104"/>
      <c r="D22" s="104"/>
      <c r="E22" s="105">
        <f>ROUND('計算用(水力)'!$B$95,0)</f>
        <v>0</v>
      </c>
      <c r="F22" s="106"/>
      <c r="G22" s="106"/>
      <c r="H22" s="106"/>
      <c r="I22" s="106"/>
      <c r="J22" s="106"/>
      <c r="K22" s="106"/>
      <c r="L22" s="106"/>
      <c r="M22" s="106"/>
      <c r="N22" s="106"/>
      <c r="O22" s="106"/>
      <c r="P22" s="107"/>
      <c r="Q22" s="10" t="s">
        <v>23</v>
      </c>
    </row>
    <row r="23" spans="1:18" ht="30" customHeight="1">
      <c r="A23" s="114" t="s">
        <v>84</v>
      </c>
      <c r="B23" s="115"/>
      <c r="C23" s="115"/>
      <c r="D23" s="115"/>
      <c r="E23" s="11" t="s">
        <v>11</v>
      </c>
      <c r="F23" s="11" t="s">
        <v>12</v>
      </c>
      <c r="G23" s="11" t="s">
        <v>13</v>
      </c>
      <c r="H23" s="11" t="s">
        <v>14</v>
      </c>
      <c r="I23" s="11" t="s">
        <v>15</v>
      </c>
      <c r="J23" s="11" t="s">
        <v>16</v>
      </c>
      <c r="K23" s="11" t="s">
        <v>17</v>
      </c>
      <c r="L23" s="11" t="s">
        <v>18</v>
      </c>
      <c r="M23" s="11" t="s">
        <v>19</v>
      </c>
      <c r="N23" s="11" t="s">
        <v>20</v>
      </c>
      <c r="O23" s="11" t="s">
        <v>21</v>
      </c>
      <c r="P23" s="11" t="s">
        <v>22</v>
      </c>
      <c r="Q23" s="2"/>
    </row>
    <row r="24" spans="1:18" ht="30" customHeight="1">
      <c r="A24" s="115"/>
      <c r="B24" s="115"/>
      <c r="C24" s="115"/>
      <c r="D24" s="115"/>
      <c r="E24" s="26"/>
      <c r="F24" s="26"/>
      <c r="G24" s="26"/>
      <c r="H24" s="26"/>
      <c r="I24" s="26"/>
      <c r="J24" s="26"/>
      <c r="K24" s="26"/>
      <c r="L24" s="26"/>
      <c r="M24" s="26"/>
      <c r="N24" s="26"/>
      <c r="O24" s="26"/>
      <c r="P24" s="26"/>
      <c r="Q24" s="25" t="s">
        <v>23</v>
      </c>
      <c r="R24" s="28" t="str">
        <f>IF(OR(E24&gt;E16,F24&gt;E16,G24&gt;E16,H24&gt;E16,I24&gt;E16,J24&gt;E16,K24&gt;E16,L24&gt;E16,M24&gt;E16,N24&gt;E16,O24&gt;E16,P24&gt;E16),"※「提供できる各月の送電可能電力」が「送電可能電力」を超過している月があります。入力値を修正してください。","")</f>
        <v/>
      </c>
    </row>
    <row r="25" spans="1:18" ht="30" customHeight="1">
      <c r="A25" s="122" t="s">
        <v>66</v>
      </c>
      <c r="B25" s="104"/>
      <c r="C25" s="104"/>
      <c r="D25" s="104"/>
      <c r="E25" s="11" t="s">
        <v>11</v>
      </c>
      <c r="F25" s="11" t="s">
        <v>12</v>
      </c>
      <c r="G25" s="11" t="s">
        <v>13</v>
      </c>
      <c r="H25" s="11" t="s">
        <v>14</v>
      </c>
      <c r="I25" s="11" t="s">
        <v>15</v>
      </c>
      <c r="J25" s="11" t="s">
        <v>16</v>
      </c>
      <c r="K25" s="11" t="s">
        <v>17</v>
      </c>
      <c r="L25" s="11" t="s">
        <v>18</v>
      </c>
      <c r="M25" s="11" t="s">
        <v>19</v>
      </c>
      <c r="N25" s="11" t="s">
        <v>20</v>
      </c>
      <c r="O25" s="11" t="s">
        <v>21</v>
      </c>
      <c r="P25" s="11" t="s">
        <v>22</v>
      </c>
      <c r="Q25" s="2"/>
    </row>
    <row r="26" spans="1:18" ht="30" customHeight="1">
      <c r="A26" s="104"/>
      <c r="B26" s="104"/>
      <c r="C26" s="104"/>
      <c r="D26" s="104"/>
      <c r="E26" s="15">
        <f t="array" ref="E26:P26">ROUND(TRANSPOSE('計算用(水力)'!AE34:AE45),0)</f>
        <v>0</v>
      </c>
      <c r="F26" s="15">
        <v>0</v>
      </c>
      <c r="G26" s="15">
        <v>0</v>
      </c>
      <c r="H26" s="15">
        <v>0</v>
      </c>
      <c r="I26" s="15">
        <v>0</v>
      </c>
      <c r="J26" s="15">
        <v>0</v>
      </c>
      <c r="K26" s="15">
        <v>0</v>
      </c>
      <c r="L26" s="15">
        <v>0</v>
      </c>
      <c r="M26" s="15">
        <v>0</v>
      </c>
      <c r="N26" s="15">
        <v>0</v>
      </c>
      <c r="O26" s="15">
        <v>0</v>
      </c>
      <c r="P26" s="15">
        <v>0</v>
      </c>
      <c r="Q26" s="10" t="s">
        <v>23</v>
      </c>
    </row>
    <row r="27" spans="1:18" ht="30" customHeight="1">
      <c r="A27" s="104" t="s">
        <v>10</v>
      </c>
      <c r="B27" s="104"/>
      <c r="C27" s="104"/>
      <c r="D27" s="104"/>
      <c r="E27" s="105">
        <f>IFERROR(ROUND('計算用(水力)'!$S$95,0),0)</f>
        <v>0</v>
      </c>
      <c r="F27" s="106"/>
      <c r="G27" s="106"/>
      <c r="H27" s="106"/>
      <c r="I27" s="106"/>
      <c r="J27" s="106"/>
      <c r="K27" s="106"/>
      <c r="L27" s="106"/>
      <c r="M27" s="106"/>
      <c r="N27" s="106"/>
      <c r="O27" s="106"/>
      <c r="P27" s="107"/>
      <c r="Q27" s="10" t="s">
        <v>23</v>
      </c>
    </row>
    <row r="28" spans="1:18">
      <c r="A28" s="1" t="s">
        <v>25</v>
      </c>
    </row>
    <row r="29" spans="1:18">
      <c r="A29" s="1" t="s">
        <v>104</v>
      </c>
      <c r="B29" s="16"/>
      <c r="C29" s="16"/>
      <c r="D29" s="16"/>
      <c r="E29" s="16"/>
    </row>
    <row r="30" spans="1:18">
      <c r="A30" s="16"/>
      <c r="B30" s="16" t="s">
        <v>60</v>
      </c>
      <c r="C30" s="16"/>
      <c r="D30" s="16"/>
      <c r="E30" s="16"/>
    </row>
    <row r="31" spans="1:18">
      <c r="A31" s="16"/>
      <c r="B31" s="16" t="s">
        <v>51</v>
      </c>
      <c r="C31" s="16"/>
      <c r="D31" s="16"/>
      <c r="E31" s="16"/>
    </row>
    <row r="32" spans="1:18">
      <c r="A32" s="16"/>
      <c r="B32" s="16" t="s">
        <v>52</v>
      </c>
      <c r="C32" s="16"/>
      <c r="D32" s="16"/>
      <c r="E32" s="16"/>
    </row>
    <row r="33" spans="1:5">
      <c r="A33" s="16"/>
      <c r="B33" s="16" t="s">
        <v>97</v>
      </c>
      <c r="C33" s="16"/>
      <c r="D33" s="16"/>
      <c r="E33" s="16"/>
    </row>
    <row r="34" spans="1:5">
      <c r="A34" s="16"/>
      <c r="B34" s="16" t="s">
        <v>53</v>
      </c>
      <c r="C34" s="16"/>
      <c r="D34" s="16"/>
      <c r="E34" s="16"/>
    </row>
    <row r="35" spans="1:5">
      <c r="A35" s="16"/>
      <c r="B35" s="16" t="s">
        <v>157</v>
      </c>
      <c r="C35" s="16"/>
      <c r="D35" s="16"/>
      <c r="E35" s="16"/>
    </row>
    <row r="36" spans="1:5">
      <c r="A36" s="16"/>
      <c r="B36" s="16" t="s">
        <v>96</v>
      </c>
      <c r="C36" s="16"/>
      <c r="D36" s="16"/>
      <c r="E36" s="16"/>
    </row>
    <row r="37" spans="1:5">
      <c r="A37" s="16"/>
      <c r="B37" s="16" t="s">
        <v>78</v>
      </c>
      <c r="C37" s="16"/>
      <c r="D37" s="16"/>
      <c r="E37" s="16"/>
    </row>
    <row r="38" spans="1:5">
      <c r="A38" s="16"/>
      <c r="B38" s="16" t="s">
        <v>158</v>
      </c>
      <c r="C38" s="16"/>
      <c r="D38" s="16"/>
      <c r="E38" s="16"/>
    </row>
    <row r="39" spans="1:5">
      <c r="A39" s="16"/>
      <c r="B39" s="16" t="s">
        <v>61</v>
      </c>
      <c r="C39" s="16"/>
      <c r="D39" s="16"/>
      <c r="E39" s="16"/>
    </row>
    <row r="40" spans="1:5">
      <c r="A40" s="16"/>
      <c r="B40" s="16" t="s">
        <v>98</v>
      </c>
      <c r="C40" s="16"/>
      <c r="D40" s="16"/>
      <c r="E40" s="16"/>
    </row>
    <row r="41" spans="1:5">
      <c r="A41" s="16"/>
      <c r="B41" s="16" t="s">
        <v>99</v>
      </c>
      <c r="C41" s="16"/>
      <c r="D41" s="16"/>
      <c r="E41" s="16"/>
    </row>
    <row r="42" spans="1:5">
      <c r="A42" s="16"/>
      <c r="B42" s="16"/>
      <c r="C42" s="16"/>
      <c r="D42" s="16"/>
      <c r="E42" s="16"/>
    </row>
    <row r="43" spans="1:5">
      <c r="A43" s="1" t="s">
        <v>105</v>
      </c>
      <c r="B43" s="16"/>
      <c r="C43" s="16"/>
      <c r="D43" s="16"/>
      <c r="E43" s="16"/>
    </row>
    <row r="44" spans="1:5">
      <c r="A44" s="16"/>
      <c r="B44" s="16" t="s">
        <v>102</v>
      </c>
      <c r="C44" s="16"/>
      <c r="D44" s="16"/>
      <c r="E44" s="16"/>
    </row>
    <row r="45" spans="1:5">
      <c r="A45" s="16"/>
      <c r="B45" s="16" t="s">
        <v>79</v>
      </c>
      <c r="C45" s="16"/>
      <c r="D45" s="16"/>
      <c r="E45" s="16"/>
    </row>
    <row r="46" spans="1:5">
      <c r="A46" s="16"/>
      <c r="B46" s="16" t="s">
        <v>80</v>
      </c>
      <c r="C46" s="16"/>
      <c r="D46" s="16"/>
      <c r="E46" s="16"/>
    </row>
    <row r="47" spans="1:5">
      <c r="A47" s="16"/>
      <c r="B47" s="16"/>
      <c r="C47" s="16"/>
      <c r="D47" s="16"/>
      <c r="E47" s="16"/>
    </row>
  </sheetData>
  <sheetProtection algorithmName="SHA-512" hashValue="6dZuICmxzYIGXtbkWD25qyjJC2GG7m9kAKzUq7EkQjEOJ7qBF57f90NTZK6z7XLzij4z+bRUvFadWzfyfXetGQ==" saltValue="S+XOYXs2iPN5pbrVfvG9nQ==" spinCount="100000" sheet="1" objects="1" scenarios="1"/>
  <protectedRanges>
    <protectedRange algorithmName="SHA-512" hashValue="jH4hmw/IV+e7oqix8nrsCcukAgGDRgAp2tBWgh9uFdHBIzSof9b9OAxuo6mPvEmLbRNnqryvXShw+IxCZB0RTA==" saltValue="iq9uKAKxmwVIjFPpT+r03A==" spinCount="100000" sqref="E24:P24" name="範囲2"/>
    <protectedRange algorithmName="SHA-512" hashValue="FpQRJ41t9fSP5TQVECcfIxCurDoxHLO/sThDrO1L+nkl1d9WjYoJztRwtMVa4riqmwUhjcCbi4p/diNgbX+yAg==" saltValue="1iAb/oR3Eq5+Qxo3ZbwqAw==" spinCount="100000" sqref="E15:P16" name="範囲1"/>
  </protectedRanges>
  <dataConsolidate/>
  <mergeCells count="31">
    <mergeCell ref="A22:D22"/>
    <mergeCell ref="E22:P22"/>
    <mergeCell ref="A23:D24"/>
    <mergeCell ref="A25:D26"/>
    <mergeCell ref="A27:D27"/>
    <mergeCell ref="E27:P27"/>
    <mergeCell ref="A17:D17"/>
    <mergeCell ref="E17:P17"/>
    <mergeCell ref="A18:D19"/>
    <mergeCell ref="A20:D21"/>
    <mergeCell ref="A13:D13"/>
    <mergeCell ref="E13:P13"/>
    <mergeCell ref="A15:D15"/>
    <mergeCell ref="E15:P15"/>
    <mergeCell ref="A16:D16"/>
    <mergeCell ref="E16:P16"/>
    <mergeCell ref="A14:D14"/>
    <mergeCell ref="E14:P14"/>
    <mergeCell ref="A10:D10"/>
    <mergeCell ref="E10:P10"/>
    <mergeCell ref="A11:D11"/>
    <mergeCell ref="E11:P11"/>
    <mergeCell ref="A12:D12"/>
    <mergeCell ref="E12:P12"/>
    <mergeCell ref="A2:B2"/>
    <mergeCell ref="A4:Q4"/>
    <mergeCell ref="A6:Q6"/>
    <mergeCell ref="M8:Q8"/>
    <mergeCell ref="A9:D9"/>
    <mergeCell ref="E9:P9"/>
    <mergeCell ref="C2:D2"/>
  </mergeCells>
  <phoneticPr fontId="2"/>
  <conditionalFormatting sqref="E27:P27">
    <cfRule type="cellIs" dxfId="0" priority="6" operator="greaterThan">
      <formula>$E$22</formula>
    </cfRule>
  </conditionalFormatting>
  <dataValidations count="2">
    <dataValidation type="whole" allowBlank="1" showInputMessage="1" showErrorMessage="1" error="期待容量以下の整数値で入力してください" sqref="E27:P27" xr:uid="{A74606FF-7116-4D04-B8E0-85B6CB3527ED}">
      <formula1>0</formula1>
      <formula2>E22</formula2>
    </dataValidation>
    <dataValidation type="list" allowBlank="1" showInputMessage="1" showErrorMessage="1" sqref="E12:P12" xr:uid="{CC79DE52-32D8-4927-AB0F-D70D4CCF3EC4}">
      <formula1>"一般（自流式）,一般（貯水式）"</formula1>
    </dataValidation>
  </dataValidations>
  <pageMargins left="0.11811023622047245" right="0.11811023622047245" top="0.35433070866141736" bottom="0.35433070866141736" header="0.31496062992125984" footer="0.31496062992125984"/>
  <pageSetup paperSize="9" scale="8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70748-52D4-4CC0-A905-BB6629A8E19C}">
  <sheetPr codeName="Sheet12">
    <tabColor theme="8" tint="0.59999389629810485"/>
  </sheetPr>
  <dimension ref="B2:C15"/>
  <sheetViews>
    <sheetView workbookViewId="0">
      <selection activeCell="K20" sqref="K20"/>
    </sheetView>
  </sheetViews>
  <sheetFormatPr defaultColWidth="8.88671875" defaultRowHeight="15"/>
  <cols>
    <col min="1" max="1" width="2.77734375" style="1" customWidth="1"/>
    <col min="2" max="2" width="3.77734375" style="1" customWidth="1"/>
    <col min="3" max="16384" width="8.88671875" style="1"/>
  </cols>
  <sheetData>
    <row r="2" spans="2:3">
      <c r="B2" s="1" t="s">
        <v>77</v>
      </c>
    </row>
    <row r="3" spans="2:3">
      <c r="B3" s="1" t="s">
        <v>67</v>
      </c>
      <c r="C3" s="22" t="s">
        <v>100</v>
      </c>
    </row>
    <row r="4" spans="2:3">
      <c r="B4" s="1" t="s">
        <v>67</v>
      </c>
      <c r="C4" s="22"/>
    </row>
    <row r="5" spans="2:3">
      <c r="C5" s="22"/>
    </row>
    <row r="7" spans="2:3">
      <c r="B7" s="1" t="s">
        <v>68</v>
      </c>
    </row>
    <row r="8" spans="2:3">
      <c r="C8" s="22" t="s">
        <v>69</v>
      </c>
    </row>
    <row r="9" spans="2:3">
      <c r="C9" s="22" t="s">
        <v>70</v>
      </c>
    </row>
    <row r="10" spans="2:3">
      <c r="C10" s="22" t="s">
        <v>71</v>
      </c>
    </row>
    <row r="11" spans="2:3">
      <c r="C11" s="22" t="s">
        <v>72</v>
      </c>
    </row>
    <row r="12" spans="2:3">
      <c r="C12" s="22" t="s">
        <v>76</v>
      </c>
    </row>
    <row r="13" spans="2:3">
      <c r="C13" s="22" t="s">
        <v>73</v>
      </c>
    </row>
    <row r="14" spans="2:3">
      <c r="C14" s="22" t="s">
        <v>74</v>
      </c>
    </row>
    <row r="15" spans="2:3">
      <c r="C15" s="22" t="s">
        <v>75</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記載例(合計)</vt:lpstr>
      <vt:lpstr>記載例(太陽光)</vt:lpstr>
      <vt:lpstr>記載例(風力)</vt:lpstr>
      <vt:lpstr>記載例(水力)</vt:lpstr>
      <vt:lpstr>合計</vt:lpstr>
      <vt:lpstr>入力シート(太陽光)</vt:lpstr>
      <vt:lpstr>入力シート(風力)</vt:lpstr>
      <vt:lpstr>入力シート(水力)</vt:lpstr>
      <vt:lpstr>webにUP時は非表示にする⇒</vt:lpstr>
      <vt:lpstr>計算用(太陽光)</vt:lpstr>
      <vt:lpstr>計算用(風力)</vt:lpstr>
      <vt:lpstr>計算用(水力)</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2026-07-28T02:09:49Z</dcterms:modified>
</cp:coreProperties>
</file>